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TMT of Fin Pos" sheetId="1" r:id="rId4"/>
    <sheet state="visible" name="STMT of Fin Act" sheetId="2" r:id="rId5"/>
    <sheet state="visible" name="STMT of Fin Act by Month" sheetId="3" r:id="rId6"/>
    <sheet state="visible" name="STMT of Fin Act by Class" sheetId="4" r:id="rId7"/>
  </sheets>
  <definedNames/>
  <calcPr/>
  <extLst>
    <ext uri="GoogleSheetsCustomDataVersion2">
      <go:sheetsCustomData xmlns:go="http://customooxmlschemas.google.com/" r:id="rId8" roundtripDataChecksum="t7qrCXMvBQZsIpEpiYRl6dHSQe6QnFxUzlBZizaAqdw="/>
    </ext>
  </extLst>
</workbook>
</file>

<file path=xl/sharedStrings.xml><?xml version="1.0" encoding="utf-8"?>
<sst xmlns="http://schemas.openxmlformats.org/spreadsheetml/2006/main" count="356" uniqueCount="186">
  <si>
    <t>Presbytery of Southern New England</t>
  </si>
  <si>
    <t>Statement of Financial Position</t>
  </si>
  <si>
    <t>As of December 31, 2024</t>
  </si>
  <si>
    <t>Total</t>
  </si>
  <si>
    <t>ASSETS</t>
  </si>
  <si>
    <t xml:space="preserve">   Current Assets</t>
  </si>
  <si>
    <t xml:space="preserve">      Bank Accounts</t>
  </si>
  <si>
    <t xml:space="preserve">         1000 Cash</t>
  </si>
  <si>
    <t xml:space="preserve">            1010 Checking x2669</t>
  </si>
  <si>
    <t xml:space="preserve">            1020 Savings x4266</t>
  </si>
  <si>
    <t xml:space="preserve">            1040 Money Market x0858</t>
  </si>
  <si>
    <t xml:space="preserve">         Total 1000 Cash</t>
  </si>
  <si>
    <t xml:space="preserve">         1072 Bill.com Money Out Clearing</t>
  </si>
  <si>
    <t xml:space="preserve">         Cash on hand</t>
  </si>
  <si>
    <t xml:space="preserve">      Total Bank Accounts</t>
  </si>
  <si>
    <t xml:space="preserve">      Accounts Receivable</t>
  </si>
  <si>
    <t xml:space="preserve">         1100 Accounts Receivable</t>
  </si>
  <si>
    <t xml:space="preserve">      Total Accounts Receivable</t>
  </si>
  <si>
    <t xml:space="preserve">      Other Current Assets</t>
  </si>
  <si>
    <t xml:space="preserve">         1500 Investments</t>
  </si>
  <si>
    <t xml:space="preserve">            1510 Investment Account x0620</t>
  </si>
  <si>
    <t xml:space="preserve">         Total 1500 Investments</t>
  </si>
  <si>
    <t xml:space="preserve">         Undeposited Funds</t>
  </si>
  <si>
    <t xml:space="preserve">      Total Other Current Assets</t>
  </si>
  <si>
    <t xml:space="preserve">   Total Current Assets</t>
  </si>
  <si>
    <t>TOTAL ASSETS</t>
  </si>
  <si>
    <t>LIABILITIES AND EQUITY</t>
  </si>
  <si>
    <t xml:space="preserve">   Liabilities</t>
  </si>
  <si>
    <t xml:space="preserve">      Current Liabilities</t>
  </si>
  <si>
    <t xml:space="preserve">         Accounts Payable</t>
  </si>
  <si>
    <t xml:space="preserve">            2000 Accounts Payable</t>
  </si>
  <si>
    <t xml:space="preserve">         Total Accounts Payable</t>
  </si>
  <si>
    <t xml:space="preserve">         Credit Cards</t>
  </si>
  <si>
    <t xml:space="preserve">            2100 Credit Card</t>
  </si>
  <si>
    <t xml:space="preserve">               2110 Credit Card x3240</t>
  </si>
  <si>
    <t xml:space="preserve">            Total 2100 Credit Card</t>
  </si>
  <si>
    <t xml:space="preserve">         Total Credit Cards</t>
  </si>
  <si>
    <t xml:space="preserve">         Other Current Liabilities</t>
  </si>
  <si>
    <t xml:space="preserve">            2300 Accrued Payroll</t>
  </si>
  <si>
    <t xml:space="preserve">               2330 Accrued Payroll - Benefits</t>
  </si>
  <si>
    <t xml:space="preserve">            Total 2300 Accrued Payroll</t>
  </si>
  <si>
    <t xml:space="preserve">            2400 Loans &amp; Lease Agreements</t>
  </si>
  <si>
    <t xml:space="preserve">               2410 Loan Payable</t>
  </si>
  <si>
    <t xml:space="preserve">            Total 2400 Loans &amp; Lease Agreements</t>
  </si>
  <si>
    <t xml:space="preserve">         Total Other Current Liabilities</t>
  </si>
  <si>
    <t xml:space="preserve">      Total Current Liabilities</t>
  </si>
  <si>
    <t xml:space="preserve">   Total Liabilities</t>
  </si>
  <si>
    <t xml:space="preserve">   Equity</t>
  </si>
  <si>
    <t xml:space="preserve">      3000 Net Assets without Donor Restrictions</t>
  </si>
  <si>
    <t xml:space="preserve">      Opening Balance Equity</t>
  </si>
  <si>
    <t xml:space="preserve">      Retained Earnings</t>
  </si>
  <si>
    <t xml:space="preserve">      Net Revenue</t>
  </si>
  <si>
    <t xml:space="preserve">   Total Equity</t>
  </si>
  <si>
    <t>TOTAL LIABILITIES AND EQUITY</t>
  </si>
  <si>
    <t>Statement of Activity</t>
  </si>
  <si>
    <t>January - December 2024</t>
  </si>
  <si>
    <t>Revenue</t>
  </si>
  <si>
    <t xml:space="preserve">   4000 Direct Contributions</t>
  </si>
  <si>
    <t xml:space="preserve">      4010 Individual Contributions</t>
  </si>
  <si>
    <t xml:space="preserve">      4060 Nonprofit &amp; Foundation Contributions</t>
  </si>
  <si>
    <t xml:space="preserve">      4080 Proceeds from Church Decommissioning</t>
  </si>
  <si>
    <t xml:space="preserve">   Total 4000 Direct Contributions</t>
  </si>
  <si>
    <t xml:space="preserve">   5400 Revenue From Sales</t>
  </si>
  <si>
    <t xml:space="preserve">      5440 Per Capita Income</t>
  </si>
  <si>
    <t xml:space="preserve">      5450 Rental Income</t>
  </si>
  <si>
    <t xml:space="preserve">      5470 Special Offering</t>
  </si>
  <si>
    <t xml:space="preserve">   Total 5400 Revenue From Sales</t>
  </si>
  <si>
    <t xml:space="preserve">   5999 Misc. Income</t>
  </si>
  <si>
    <t xml:space="preserve">   6999 Uncategorized Income</t>
  </si>
  <si>
    <t>Total Revenue</t>
  </si>
  <si>
    <t>Gross Profit</t>
  </si>
  <si>
    <t>Expenditures</t>
  </si>
  <si>
    <t xml:space="preserve">   7000 Grants &amp; Assistance</t>
  </si>
  <si>
    <t xml:space="preserve">      7010 Grants to Individuals</t>
  </si>
  <si>
    <t xml:space="preserve">      7020 Grants to Domestic Organizations</t>
  </si>
  <si>
    <t xml:space="preserve">   Total 7000 Grants &amp; Assistance</t>
  </si>
  <si>
    <t xml:space="preserve">   7200 Salaries &amp; Related Expenses</t>
  </si>
  <si>
    <t xml:space="preserve">      7210 Salaries &amp; Wages</t>
  </si>
  <si>
    <t xml:space="preserve">      7220 401k/403b Contributions</t>
  </si>
  <si>
    <t xml:space="preserve">      7230 Employee Benefits</t>
  </si>
  <si>
    <t xml:space="preserve">         7231 Housing</t>
  </si>
  <si>
    <t xml:space="preserve">      Total 7230 Employee Benefits</t>
  </si>
  <si>
    <t xml:space="preserve">      7240 Payroll Taxes</t>
  </si>
  <si>
    <t xml:space="preserve">      7250 Payroll Service Fees</t>
  </si>
  <si>
    <t xml:space="preserve">   Total 7200 Salaries &amp; Related Expenses</t>
  </si>
  <si>
    <t xml:space="preserve">   7500 Contract Service Expenses</t>
  </si>
  <si>
    <t xml:space="preserve">      7510 Contractors - General</t>
  </si>
  <si>
    <t xml:space="preserve">      7520 Accounting</t>
  </si>
  <si>
    <t xml:space="preserve">      7530 Legal</t>
  </si>
  <si>
    <t xml:space="preserve">      7560 Honorariums</t>
  </si>
  <si>
    <t xml:space="preserve">   Total 7500 Contract Service Expenses</t>
  </si>
  <si>
    <t xml:space="preserve">   8100 Nonpersonnel Expenses</t>
  </si>
  <si>
    <t xml:space="preserve">      8110 Supplies</t>
  </si>
  <si>
    <t xml:space="preserve">      8115 Food &amp; Refreshments</t>
  </si>
  <si>
    <t xml:space="preserve">      8120 Telephone &amp; Internet</t>
  </si>
  <si>
    <t xml:space="preserve">      8130 Postage &amp; Shipping</t>
  </si>
  <si>
    <t xml:space="preserve">      8140 Equipment Rental</t>
  </si>
  <si>
    <t xml:space="preserve">      8150 Software &amp; Hardware &lt; $X,XXX</t>
  </si>
  <si>
    <t xml:space="preserve">      8170 Subscriptions</t>
  </si>
  <si>
    <t xml:space="preserve">      8180 Equipment Purchase</t>
  </si>
  <si>
    <t xml:space="preserve">   Total 8100 Nonpersonnel Expenses</t>
  </si>
  <si>
    <t xml:space="preserve">   8200 Facility Expenses</t>
  </si>
  <si>
    <t xml:space="preserve">      8220 Utilities</t>
  </si>
  <si>
    <t xml:space="preserve">      8230 Repairs &amp; Maintenance</t>
  </si>
  <si>
    <t xml:space="preserve">   Total 8200 Facility Expenses</t>
  </si>
  <si>
    <t xml:space="preserve">   8300 Travel &amp; Conference Expenses</t>
  </si>
  <si>
    <t xml:space="preserve">      8310 Transportation</t>
  </si>
  <si>
    <t xml:space="preserve">      8320 Airfare</t>
  </si>
  <si>
    <t xml:space="preserve">      8330 Meals</t>
  </si>
  <si>
    <t xml:space="preserve">      8340 Hotels &amp; Lodging</t>
  </si>
  <si>
    <t xml:space="preserve">      8350 Conference Registration Fees</t>
  </si>
  <si>
    <t xml:space="preserve">   Total 8300 Travel &amp; Conference Expenses</t>
  </si>
  <si>
    <t xml:space="preserve">   8500 Other Expenses</t>
  </si>
  <si>
    <t xml:space="preserve">      8510 Interest Expense</t>
  </si>
  <si>
    <t xml:space="preserve">      8520 Insurance - Non-employee Related</t>
  </si>
  <si>
    <t xml:space="preserve">      8530 Membership Dues - Organization</t>
  </si>
  <si>
    <t xml:space="preserve">      8540 Staff &amp; Volunteer Training</t>
  </si>
  <si>
    <t xml:space="preserve">      8550 Bank Fees</t>
  </si>
  <si>
    <t xml:space="preserve">      8590 Other Business Expenses</t>
  </si>
  <si>
    <t xml:space="preserve">      8591 Medical expenses</t>
  </si>
  <si>
    <t xml:space="preserve">      8592 Hospitality</t>
  </si>
  <si>
    <t xml:space="preserve">   Total 8500 Other Expenses</t>
  </si>
  <si>
    <t xml:space="preserve">   8999 Uncategorized Expense</t>
  </si>
  <si>
    <t>Total Expenditures</t>
  </si>
  <si>
    <t>Net Operating Revenue</t>
  </si>
  <si>
    <t>Other Revenue</t>
  </si>
  <si>
    <t xml:space="preserve">   9200 Investment Activity</t>
  </si>
  <si>
    <t xml:space="preserve">      9210 Interest</t>
  </si>
  <si>
    <t xml:space="preserve">      9220 Dividends</t>
  </si>
  <si>
    <t xml:space="preserve">      9230 Unrealized Gain(Loss)</t>
  </si>
  <si>
    <t xml:space="preserve">      9240 Realized Gain(Loss)</t>
  </si>
  <si>
    <t xml:space="preserve">      9250 Investment Fees</t>
  </si>
  <si>
    <t xml:space="preserve">   Total 9200 Investment Activity</t>
  </si>
  <si>
    <t>Total Other Revenue</t>
  </si>
  <si>
    <t>Net Other Revenue</t>
  </si>
  <si>
    <t>Net Revenue</t>
  </si>
  <si>
    <t>Jan 2024</t>
  </si>
  <si>
    <t>Feb 2024</t>
  </si>
  <si>
    <t>Mar 2024</t>
  </si>
  <si>
    <t>Apr 2024</t>
  </si>
  <si>
    <t>May 2024</t>
  </si>
  <si>
    <t>Jun 2024</t>
  </si>
  <si>
    <t>Jul 2024</t>
  </si>
  <si>
    <t>Aug 2024</t>
  </si>
  <si>
    <t>Sep 2024</t>
  </si>
  <si>
    <t>Oct 2024</t>
  </si>
  <si>
    <t>Nov 2024</t>
  </si>
  <si>
    <t>Dec 2024</t>
  </si>
  <si>
    <t xml:space="preserve">      5410 Non-Inventory Sales</t>
  </si>
  <si>
    <t>100 Programs</t>
  </si>
  <si>
    <t>101 General Programs</t>
  </si>
  <si>
    <t>103 Ministries of Presbytery</t>
  </si>
  <si>
    <t>103.2 New Initiatives/Emerging Ministries</t>
  </si>
  <si>
    <t>103.4 Latinx in Action New Worshipping Community</t>
  </si>
  <si>
    <t>103.5 Presbyterian Disaster Assistance</t>
  </si>
  <si>
    <t>Total 103 Ministries of Presbytery</t>
  </si>
  <si>
    <t>104 Committees</t>
  </si>
  <si>
    <t>104.1. Committee on Ministry</t>
  </si>
  <si>
    <t>104.2 Committee on Preparation</t>
  </si>
  <si>
    <t>104.5 Personnel</t>
  </si>
  <si>
    <t>104.6 Roundtable</t>
  </si>
  <si>
    <t>104.7 Trustees</t>
  </si>
  <si>
    <t>Total 104 Committees</t>
  </si>
  <si>
    <t>105 Personnel</t>
  </si>
  <si>
    <t>105.3 GP Medical Reimbursement</t>
  </si>
  <si>
    <t>105.4 Office/Mail Stipend</t>
  </si>
  <si>
    <t>105.5 Office Expenses</t>
  </si>
  <si>
    <t>Total 105 Personnel</t>
  </si>
  <si>
    <t>106 Staff &amp; Office Expenses</t>
  </si>
  <si>
    <t>106.1 GP Auto/Professional Expense</t>
  </si>
  <si>
    <t>106.2 GP Continuing Education</t>
  </si>
  <si>
    <t>106.4 Stated Clerk Auto/Professional Expense</t>
  </si>
  <si>
    <t>106.5 Equip. Replacement Reserve</t>
  </si>
  <si>
    <t>106.6 Legal Contingency</t>
  </si>
  <si>
    <t>106.7 Staff IT reimbursements</t>
  </si>
  <si>
    <t>Total 106 Staff &amp; Office Expenses</t>
  </si>
  <si>
    <t>109 Ministry Relief</t>
  </si>
  <si>
    <t>200 MLK Grant</t>
  </si>
  <si>
    <t>Total 100 Programs</t>
  </si>
  <si>
    <t>600 Administrative</t>
  </si>
  <si>
    <t>610 General Administrative</t>
  </si>
  <si>
    <t>660 St. Andrews/Groton account</t>
  </si>
  <si>
    <t>690 Greenwood AC</t>
  </si>
  <si>
    <t>Total 600 Administrative</t>
  </si>
  <si>
    <t>Not Specified</t>
  </si>
  <si>
    <t>TOTAL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</si>
</sst>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#,##0.00\ _€"/>
    <numFmt numFmtId="165" formatCode="_(&quot;$&quot;* #,##0_);_(&quot;$&quot;* \(#,##0\);_(&quot;$&quot;* &quot;-&quot;??_);_(@_)"/>
  </numFmts>
  <fonts count="15">
    <font>
      <sz val="11.0"/>
      <color rgb="FF000000"/>
      <name val="Aptos Narrow"/>
      <scheme val="minor"/>
    </font>
    <font>
      <b/>
      <sz val="14.0"/>
      <color rgb="FF000000"/>
      <name val="Arial"/>
    </font>
    <font>
      <b/>
      <sz val="10.0"/>
      <color rgb="FF000000"/>
      <name val="Arial"/>
    </font>
    <font>
      <sz val="11.0"/>
      <color rgb="FF000000"/>
      <name val="Aptos Narrow"/>
    </font>
    <font>
      <b/>
      <sz val="9.0"/>
      <color rgb="FF000000"/>
      <name val="Arial"/>
    </font>
    <font>
      <b/>
      <sz val="8.0"/>
      <color rgb="FF000000"/>
      <name val="Arial"/>
    </font>
    <font>
      <sz val="8.0"/>
      <color rgb="FF000000"/>
      <name val="Arial"/>
    </font>
    <font>
      <b/>
      <sz val="11.0"/>
      <color rgb="FF000000"/>
      <name val="Aptos Narrow"/>
    </font>
    <font>
      <b/>
      <sz val="14.0"/>
      <color theme="1"/>
      <name val="Arial"/>
    </font>
    <font>
      <sz val="11.0"/>
      <color theme="1"/>
      <name val="Aptos Narrow"/>
    </font>
    <font>
      <b/>
      <sz val="10.0"/>
      <color theme="1"/>
      <name val="Arial"/>
    </font>
    <font>
      <b/>
      <sz val="9.0"/>
      <color theme="1"/>
      <name val="Arial"/>
    </font>
    <font>
      <b/>
      <sz val="8.0"/>
      <color theme="1"/>
      <name val="Arial"/>
    </font>
    <font>
      <sz val="8.0"/>
      <color theme="1"/>
      <name val="Arial"/>
    </font>
    <font>
      <b/>
      <sz val="11.0"/>
      <color theme="1"/>
      <name val="Aptos Narrow"/>
    </font>
  </fonts>
  <fills count="2">
    <fill>
      <patternFill patternType="none"/>
    </fill>
    <fill>
      <patternFill patternType="lightGray"/>
    </fill>
  </fills>
  <borders count="4">
    <border/>
    <border>
      <bottom style="thin">
        <color rgb="FF000000"/>
      </bottom>
    </border>
    <border>
      <top style="thin">
        <color rgb="FF000000"/>
      </top>
    </border>
    <border>
      <top style="thin">
        <color rgb="FF000000"/>
      </top>
      <bottom style="double">
        <color rgb="FF000000"/>
      </bottom>
    </border>
  </borders>
  <cellStyleXfs count="1">
    <xf borderId="0" fillId="0" fontId="0" numFmtId="0" applyAlignment="1" applyFont="1"/>
  </cellStyleXfs>
  <cellXfs count="2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0" fillId="0" fontId="2" numFmtId="0" xfId="0" applyAlignment="1" applyFont="1">
      <alignment horizontal="center"/>
    </xf>
    <xf borderId="0" fillId="0" fontId="3" numFmtId="0" xfId="0" applyAlignment="1" applyFont="1">
      <alignment shrinkToFit="0" wrapText="1"/>
    </xf>
    <xf borderId="1" fillId="0" fontId="4" numFmtId="0" xfId="0" applyAlignment="1" applyBorder="1" applyFont="1">
      <alignment horizontal="center" shrinkToFit="0" wrapText="1"/>
    </xf>
    <xf borderId="0" fillId="0" fontId="5" numFmtId="0" xfId="0" applyAlignment="1" applyFont="1">
      <alignment horizontal="left" shrinkToFit="0" wrapText="1"/>
    </xf>
    <xf borderId="0" fillId="0" fontId="6" numFmtId="164" xfId="0" applyAlignment="1" applyFont="1" applyNumberFormat="1">
      <alignment shrinkToFit="0" wrapText="1"/>
    </xf>
    <xf borderId="0" fillId="0" fontId="6" numFmtId="165" xfId="0" applyAlignment="1" applyFont="1" applyNumberFormat="1">
      <alignment horizontal="left" shrinkToFit="0" wrapText="1"/>
    </xf>
    <xf borderId="2" fillId="0" fontId="5" numFmtId="165" xfId="0" applyAlignment="1" applyBorder="1" applyFont="1" applyNumberFormat="1">
      <alignment horizontal="left" shrinkToFit="0" wrapText="1"/>
    </xf>
    <xf borderId="0" fillId="0" fontId="7" numFmtId="0" xfId="0" applyFont="1"/>
    <xf borderId="0" fillId="0" fontId="5" numFmtId="165" xfId="0" applyAlignment="1" applyFont="1" applyNumberFormat="1">
      <alignment horizontal="left" shrinkToFit="0" wrapText="1"/>
    </xf>
    <xf borderId="3" fillId="0" fontId="5" numFmtId="165" xfId="0" applyAlignment="1" applyBorder="1" applyFont="1" applyNumberFormat="1">
      <alignment horizontal="left" shrinkToFit="0" wrapText="1"/>
    </xf>
    <xf borderId="1" fillId="0" fontId="5" numFmtId="165" xfId="0" applyAlignment="1" applyBorder="1" applyFont="1" applyNumberFormat="1">
      <alignment horizontal="left" shrinkToFit="0" wrapText="1"/>
    </xf>
    <xf borderId="0" fillId="0" fontId="8" numFmtId="0" xfId="0" applyAlignment="1" applyFont="1">
      <alignment horizontal="center"/>
    </xf>
    <xf borderId="0" fillId="0" fontId="9" numFmtId="0" xfId="0" applyFont="1"/>
    <xf borderId="0" fillId="0" fontId="10" numFmtId="0" xfId="0" applyAlignment="1" applyFont="1">
      <alignment horizontal="center"/>
    </xf>
    <xf borderId="0" fillId="0" fontId="9" numFmtId="0" xfId="0" applyAlignment="1" applyFont="1">
      <alignment shrinkToFit="0" wrapText="1"/>
    </xf>
    <xf borderId="1" fillId="0" fontId="11" numFmtId="0" xfId="0" applyAlignment="1" applyBorder="1" applyFont="1">
      <alignment horizontal="center" shrinkToFit="0" wrapText="1"/>
    </xf>
    <xf borderId="0" fillId="0" fontId="12" numFmtId="0" xfId="0" applyAlignment="1" applyFont="1">
      <alignment horizontal="left" shrinkToFit="0" wrapText="1"/>
    </xf>
    <xf borderId="0" fillId="0" fontId="13" numFmtId="164" xfId="0" applyAlignment="1" applyFont="1" applyNumberFormat="1">
      <alignment shrinkToFit="0" wrapText="1"/>
    </xf>
    <xf borderId="0" fillId="0" fontId="13" numFmtId="165" xfId="0" applyAlignment="1" applyFont="1" applyNumberFormat="1">
      <alignment horizontal="left" shrinkToFit="0" wrapText="1"/>
    </xf>
    <xf borderId="2" fillId="0" fontId="12" numFmtId="165" xfId="0" applyAlignment="1" applyBorder="1" applyFont="1" applyNumberFormat="1">
      <alignment horizontal="left" shrinkToFit="0" wrapText="1"/>
    </xf>
    <xf borderId="0" fillId="0" fontId="12" numFmtId="165" xfId="0" applyAlignment="1" applyFont="1" applyNumberFormat="1">
      <alignment horizontal="left" shrinkToFit="0" wrapText="1"/>
    </xf>
    <xf borderId="0" fillId="0" fontId="14" numFmtId="0" xfId="0" applyFont="1"/>
    <xf borderId="1" fillId="0" fontId="12" numFmtId="165" xfId="0" applyAlignment="1" applyBorder="1" applyFont="1" applyNumberFormat="1">
      <alignment horizontal="left" shrinkToFit="0" wrapText="1"/>
    </xf>
    <xf borderId="3" fillId="0" fontId="12" numFmtId="165" xfId="0" applyAlignment="1" applyBorder="1" applyFont="1" applyNumberFormat="1">
      <alignment horizontal="left" shrinkToFit="0" wrapText="1"/>
    </xf>
  </cellXfs>
  <cellStyles count="1">
    <cellStyle xfId="0" name="Normal" builtinId="0"/>
  </cellStyles>
  <dxfs count="1">
    <dxf>
      <font/>
      <numFmt numFmtId="0" formatCode="0;\ 0;;\ @"/>
      <fill>
        <patternFill patternType="none"/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5.0" topLeftCell="A6" activePane="bottomLeft" state="frozen"/>
      <selection activeCell="B7" sqref="B7" pane="bottomLeft"/>
    </sheetView>
  </sheetViews>
  <sheetFormatPr customHeight="1" defaultColWidth="12.63" defaultRowHeight="15.0"/>
  <cols>
    <col customWidth="1" min="1" max="1" width="45.75"/>
    <col customWidth="1" min="2" max="2" width="25.75"/>
    <col customWidth="1" min="3" max="26" width="8.63"/>
  </cols>
  <sheetData>
    <row r="1" ht="14.25" customHeight="1">
      <c r="A1" s="1" t="s">
        <v>0</v>
      </c>
    </row>
    <row r="2" ht="14.25" customHeight="1">
      <c r="A2" s="1" t="s">
        <v>1</v>
      </c>
    </row>
    <row r="3" ht="14.25" customHeight="1">
      <c r="A3" s="2" t="s">
        <v>2</v>
      </c>
    </row>
    <row r="4" ht="14.25" customHeight="1"/>
    <row r="5" ht="14.25" customHeight="1">
      <c r="A5" s="3"/>
      <c r="B5" s="4" t="s">
        <v>3</v>
      </c>
    </row>
    <row r="6" ht="14.25" customHeight="1">
      <c r="A6" s="5" t="s">
        <v>4</v>
      </c>
      <c r="B6" s="6"/>
    </row>
    <row r="7" ht="14.25" customHeight="1">
      <c r="A7" s="5" t="s">
        <v>5</v>
      </c>
      <c r="B7" s="6"/>
    </row>
    <row r="8" ht="14.25" customHeight="1">
      <c r="A8" s="5" t="s">
        <v>6</v>
      </c>
      <c r="B8" s="6"/>
    </row>
    <row r="9" ht="14.25" customHeight="1">
      <c r="A9" s="5" t="s">
        <v>7</v>
      </c>
      <c r="B9" s="6"/>
    </row>
    <row r="10" ht="14.25" customHeight="1">
      <c r="A10" s="5" t="s">
        <v>8</v>
      </c>
      <c r="B10" s="7">
        <f>74482.13</f>
        <v>74482.13</v>
      </c>
    </row>
    <row r="11" ht="14.25" customHeight="1">
      <c r="A11" s="5" t="s">
        <v>9</v>
      </c>
      <c r="B11" s="7">
        <f>859.86</f>
        <v>859.86</v>
      </c>
    </row>
    <row r="12" ht="14.25" customHeight="1">
      <c r="A12" s="5" t="s">
        <v>10</v>
      </c>
      <c r="B12" s="7">
        <f>1118913.59</f>
        <v>1118913.59</v>
      </c>
    </row>
    <row r="13" ht="14.25" customHeight="1">
      <c r="A13" s="5" t="s">
        <v>11</v>
      </c>
      <c r="B13" s="8">
        <f>(((B9)+(B10))+(B11))+(B12)</f>
        <v>1194255.58</v>
      </c>
      <c r="E13" s="9"/>
    </row>
    <row r="14" ht="14.25" hidden="1" customHeight="1">
      <c r="A14" s="5"/>
      <c r="B14" s="10"/>
    </row>
    <row r="15" ht="14.25" hidden="1" customHeight="1">
      <c r="A15" s="5" t="s">
        <v>12</v>
      </c>
      <c r="B15" s="7">
        <f>0</f>
        <v>0</v>
      </c>
    </row>
    <row r="16" ht="14.25" hidden="1" customHeight="1">
      <c r="A16" s="5"/>
      <c r="B16" s="7"/>
    </row>
    <row r="17" ht="14.25" hidden="1" customHeight="1">
      <c r="A17" s="5" t="s">
        <v>13</v>
      </c>
      <c r="B17" s="7">
        <f>0</f>
        <v>0</v>
      </c>
    </row>
    <row r="18" ht="14.25" hidden="1" customHeight="1">
      <c r="A18" s="5" t="s">
        <v>14</v>
      </c>
      <c r="B18" s="8">
        <f>((B13)+(B15))+(B17)</f>
        <v>1194255.58</v>
      </c>
    </row>
    <row r="19" ht="14.25" customHeight="1">
      <c r="A19" s="5"/>
      <c r="B19" s="10"/>
    </row>
    <row r="20" ht="14.25" customHeight="1">
      <c r="A20" s="5" t="s">
        <v>15</v>
      </c>
      <c r="B20" s="7"/>
    </row>
    <row r="21" ht="14.25" customHeight="1">
      <c r="A21" s="5" t="s">
        <v>16</v>
      </c>
      <c r="B21" s="7">
        <f>120778.49</f>
        <v>120778.49</v>
      </c>
    </row>
    <row r="22" ht="14.25" customHeight="1">
      <c r="A22" s="5" t="s">
        <v>17</v>
      </c>
      <c r="B22" s="8">
        <f>B21</f>
        <v>120778.49</v>
      </c>
    </row>
    <row r="23" ht="14.25" customHeight="1">
      <c r="A23" s="5"/>
      <c r="B23" s="10"/>
    </row>
    <row r="24" ht="14.25" customHeight="1">
      <c r="A24" s="5" t="s">
        <v>18</v>
      </c>
      <c r="B24" s="7"/>
    </row>
    <row r="25" ht="14.25" customHeight="1">
      <c r="A25" s="5" t="s">
        <v>19</v>
      </c>
      <c r="B25" s="7"/>
    </row>
    <row r="26" ht="14.25" customHeight="1">
      <c r="A26" s="5" t="s">
        <v>20</v>
      </c>
      <c r="B26" s="7">
        <f>1060252.69</f>
        <v>1060252.69</v>
      </c>
    </row>
    <row r="27" ht="14.25" customHeight="1">
      <c r="A27" s="5" t="s">
        <v>21</v>
      </c>
      <c r="B27" s="8">
        <f>(B25)+(B26)</f>
        <v>1060252.69</v>
      </c>
    </row>
    <row r="28" ht="14.25" hidden="1" customHeight="1">
      <c r="A28" s="5"/>
      <c r="B28" s="10"/>
    </row>
    <row r="29" ht="14.25" hidden="1" customHeight="1">
      <c r="A29" s="5" t="s">
        <v>22</v>
      </c>
      <c r="B29" s="7">
        <f>0</f>
        <v>0</v>
      </c>
    </row>
    <row r="30" ht="14.25" hidden="1" customHeight="1">
      <c r="A30" s="5" t="s">
        <v>23</v>
      </c>
      <c r="B30" s="8">
        <f>(B27)+(B29)</f>
        <v>1060252.69</v>
      </c>
    </row>
    <row r="31" ht="14.25" hidden="1" customHeight="1">
      <c r="A31" s="5" t="s">
        <v>24</v>
      </c>
      <c r="B31" s="8">
        <f>((B18)+(B22))+(B30)</f>
        <v>2375286.76</v>
      </c>
    </row>
    <row r="32" ht="14.25" customHeight="1">
      <c r="A32" s="5"/>
      <c r="B32" s="10"/>
    </row>
    <row r="33" ht="14.25" customHeight="1">
      <c r="A33" s="5" t="s">
        <v>25</v>
      </c>
      <c r="B33" s="11">
        <f>B31</f>
        <v>2375286.76</v>
      </c>
    </row>
    <row r="34" ht="14.25" customHeight="1">
      <c r="A34" s="5"/>
      <c r="B34" s="10"/>
    </row>
    <row r="35" ht="14.25" customHeight="1">
      <c r="A35" s="5" t="s">
        <v>26</v>
      </c>
      <c r="B35" s="7"/>
    </row>
    <row r="36" ht="14.25" customHeight="1">
      <c r="A36" s="5" t="s">
        <v>27</v>
      </c>
      <c r="B36" s="7"/>
    </row>
    <row r="37" ht="14.25" customHeight="1">
      <c r="A37" s="5" t="s">
        <v>28</v>
      </c>
      <c r="B37" s="7"/>
    </row>
    <row r="38" ht="14.25" customHeight="1">
      <c r="A38" s="5" t="s">
        <v>29</v>
      </c>
      <c r="B38" s="7"/>
    </row>
    <row r="39" ht="14.25" customHeight="1">
      <c r="A39" s="5" t="s">
        <v>30</v>
      </c>
      <c r="B39" s="7">
        <f>2500.84</f>
        <v>2500.84</v>
      </c>
    </row>
    <row r="40" ht="14.25" customHeight="1">
      <c r="A40" s="5" t="s">
        <v>31</v>
      </c>
      <c r="B40" s="8">
        <f>B39</f>
        <v>2500.84</v>
      </c>
    </row>
    <row r="41" ht="14.25" customHeight="1">
      <c r="A41" s="5"/>
      <c r="B41" s="10"/>
    </row>
    <row r="42" ht="14.25" customHeight="1">
      <c r="A42" s="5" t="s">
        <v>32</v>
      </c>
      <c r="B42" s="7"/>
    </row>
    <row r="43" ht="14.25" customHeight="1">
      <c r="A43" s="5" t="s">
        <v>33</v>
      </c>
      <c r="B43" s="7"/>
    </row>
    <row r="44" ht="14.25" customHeight="1">
      <c r="A44" s="5" t="s">
        <v>34</v>
      </c>
      <c r="B44" s="7">
        <f>-6016.95</f>
        <v>-6016.95</v>
      </c>
    </row>
    <row r="45" ht="14.25" customHeight="1">
      <c r="A45" s="5" t="s">
        <v>35</v>
      </c>
      <c r="B45" s="8">
        <f>(B43)+(B44)</f>
        <v>-6016.95</v>
      </c>
    </row>
    <row r="46" ht="14.25" hidden="1" customHeight="1">
      <c r="A46" s="5" t="s">
        <v>36</v>
      </c>
      <c r="B46" s="8">
        <f>B45</f>
        <v>-6016.95</v>
      </c>
    </row>
    <row r="47" ht="14.25" customHeight="1">
      <c r="A47" s="5"/>
      <c r="B47" s="10"/>
    </row>
    <row r="48" ht="14.25" customHeight="1">
      <c r="A48" s="5" t="s">
        <v>37</v>
      </c>
      <c r="B48" s="7"/>
    </row>
    <row r="49" ht="14.25" customHeight="1">
      <c r="A49" s="5" t="s">
        <v>38</v>
      </c>
      <c r="B49" s="7"/>
    </row>
    <row r="50" ht="14.25" customHeight="1">
      <c r="A50" s="5" t="s">
        <v>39</v>
      </c>
      <c r="B50" s="7">
        <f>599.57</f>
        <v>599.57</v>
      </c>
    </row>
    <row r="51" ht="14.25" customHeight="1">
      <c r="A51" s="5" t="s">
        <v>40</v>
      </c>
      <c r="B51" s="8">
        <f>(B49)+(B50)</f>
        <v>599.57</v>
      </c>
    </row>
    <row r="52" ht="14.25" customHeight="1">
      <c r="A52" s="5"/>
      <c r="B52" s="10"/>
    </row>
    <row r="53" ht="14.25" customHeight="1">
      <c r="A53" s="5" t="s">
        <v>41</v>
      </c>
      <c r="B53" s="7"/>
    </row>
    <row r="54" ht="14.25" customHeight="1">
      <c r="A54" s="5" t="s">
        <v>42</v>
      </c>
      <c r="B54" s="7">
        <f>-351.33</f>
        <v>-351.33</v>
      </c>
    </row>
    <row r="55" ht="14.25" customHeight="1">
      <c r="A55" s="5" t="s">
        <v>43</v>
      </c>
      <c r="B55" s="8">
        <f>(B53)+(B54)</f>
        <v>-351.33</v>
      </c>
    </row>
    <row r="56" ht="14.25" hidden="1" customHeight="1">
      <c r="A56" s="5" t="s">
        <v>44</v>
      </c>
      <c r="B56" s="8">
        <f>(B51)+(B55)</f>
        <v>248.24</v>
      </c>
    </row>
    <row r="57" ht="14.25" hidden="1" customHeight="1">
      <c r="A57" s="5" t="s">
        <v>45</v>
      </c>
      <c r="B57" s="8">
        <f>((B40)+(B46))+(B56)</f>
        <v>-3267.87</v>
      </c>
    </row>
    <row r="58" ht="14.25" customHeight="1">
      <c r="A58" s="5"/>
      <c r="B58" s="12"/>
    </row>
    <row r="59" ht="14.25" customHeight="1">
      <c r="A59" s="5" t="s">
        <v>46</v>
      </c>
      <c r="B59" s="8">
        <f>B57</f>
        <v>-3267.87</v>
      </c>
    </row>
    <row r="60" ht="14.25" customHeight="1">
      <c r="A60" s="5"/>
      <c r="B60" s="10"/>
    </row>
    <row r="61" ht="14.25" customHeight="1">
      <c r="A61" s="5" t="s">
        <v>47</v>
      </c>
      <c r="B61" s="7"/>
    </row>
    <row r="62" ht="14.25" customHeight="1">
      <c r="A62" s="5" t="s">
        <v>48</v>
      </c>
      <c r="B62" s="7">
        <f>1372159.56</f>
        <v>1372159.56</v>
      </c>
      <c r="E62" s="9"/>
    </row>
    <row r="63" ht="14.25" hidden="1" customHeight="1">
      <c r="A63" s="5" t="s">
        <v>49</v>
      </c>
      <c r="B63" s="7">
        <f t="shared" ref="B63:B64" si="1">0</f>
        <v>0</v>
      </c>
    </row>
    <row r="64" ht="14.25" hidden="1" customHeight="1">
      <c r="A64" s="5" t="s">
        <v>50</v>
      </c>
      <c r="B64" s="7">
        <f t="shared" si="1"/>
        <v>0</v>
      </c>
    </row>
    <row r="65" ht="14.25" customHeight="1">
      <c r="A65" s="5"/>
      <c r="B65" s="7"/>
    </row>
    <row r="66" ht="14.25" customHeight="1">
      <c r="A66" s="5" t="s">
        <v>51</v>
      </c>
      <c r="B66" s="7">
        <f>1006395.07</f>
        <v>1006395.07</v>
      </c>
    </row>
    <row r="67" ht="14.25" customHeight="1">
      <c r="A67" s="5" t="s">
        <v>52</v>
      </c>
      <c r="B67" s="8">
        <f>(((B62)+(B63))+(B64))+(B66)</f>
        <v>2378554.63</v>
      </c>
    </row>
    <row r="68" ht="14.25" customHeight="1">
      <c r="A68" s="5"/>
      <c r="B68" s="10"/>
    </row>
    <row r="69" ht="14.25" customHeight="1">
      <c r="A69" s="5" t="s">
        <v>53</v>
      </c>
      <c r="B69" s="11">
        <f>(B59)+(B67)</f>
        <v>2375286.76</v>
      </c>
    </row>
    <row r="70" ht="14.25" customHeight="1">
      <c r="A70" s="5"/>
      <c r="B70" s="6"/>
    </row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3">
    <mergeCell ref="A1:B1"/>
    <mergeCell ref="A2:B2"/>
    <mergeCell ref="A3:B3"/>
  </mergeCells>
  <printOptions horizontalCentered="1"/>
  <pageMargins bottom="0.75" footer="0.0" header="0.0" left="0.7" right="0.7" top="0.75"/>
  <pageSetup fitToHeight="0" orientation="portrait"/>
  <headerFooter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5.0" topLeftCell="A6" activePane="bottomLeft" state="frozen"/>
      <selection activeCell="B7" sqref="B7" pane="bottomLeft"/>
    </sheetView>
  </sheetViews>
  <sheetFormatPr customHeight="1" defaultColWidth="12.63" defaultRowHeight="15.0"/>
  <cols>
    <col customWidth="1" min="1" max="1" width="45.75"/>
    <col customWidth="1" min="2" max="2" width="25.75"/>
    <col customWidth="1" min="3" max="6" width="8.88"/>
    <col customWidth="1" min="7" max="26" width="8.63"/>
  </cols>
  <sheetData>
    <row r="1" ht="14.25" customHeight="1">
      <c r="A1" s="13" t="s">
        <v>0</v>
      </c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</row>
    <row r="2" ht="14.25" customHeight="1">
      <c r="A2" s="13" t="s">
        <v>54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</row>
    <row r="3" ht="14.25" customHeight="1">
      <c r="A3" s="15" t="s">
        <v>55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</row>
    <row r="4" ht="14.25" customHeight="1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</row>
    <row r="5" ht="14.25" customHeight="1">
      <c r="A5" s="16"/>
      <c r="B5" s="17" t="s">
        <v>3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</row>
    <row r="6" ht="14.25" customHeight="1">
      <c r="A6" s="18" t="s">
        <v>56</v>
      </c>
      <c r="B6" s="19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</row>
    <row r="7" ht="14.25" customHeight="1">
      <c r="A7" s="18" t="s">
        <v>57</v>
      </c>
      <c r="B7" s="19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</row>
    <row r="8" ht="14.25" customHeight="1">
      <c r="A8" s="18" t="s">
        <v>58</v>
      </c>
      <c r="B8" s="20">
        <f>624.35</f>
        <v>624.35</v>
      </c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</row>
    <row r="9" ht="14.25" customHeight="1">
      <c r="A9" s="18" t="s">
        <v>59</v>
      </c>
      <c r="B9" s="20">
        <f>25530.81</f>
        <v>25530.81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</row>
    <row r="10" ht="14.25" customHeight="1">
      <c r="A10" s="18" t="s">
        <v>60</v>
      </c>
      <c r="B10" s="20">
        <f>1162954.52</f>
        <v>1162954.52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</row>
    <row r="11" ht="14.25" customHeight="1">
      <c r="A11" s="18" t="s">
        <v>61</v>
      </c>
      <c r="B11" s="21">
        <f>(((B7)+(B8))+(B9))+(B10)</f>
        <v>1189109.68</v>
      </c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</row>
    <row r="12" ht="14.25" customHeight="1">
      <c r="A12" s="18"/>
      <c r="B12" s="22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</row>
    <row r="13" ht="14.25" customHeight="1">
      <c r="A13" s="18" t="s">
        <v>62</v>
      </c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</row>
    <row r="14" ht="14.25" customHeight="1">
      <c r="A14" s="18" t="s">
        <v>63</v>
      </c>
      <c r="B14" s="20">
        <f>386584.55</f>
        <v>386584.55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</row>
    <row r="15" ht="14.25" customHeight="1">
      <c r="A15" s="18" t="s">
        <v>64</v>
      </c>
      <c r="B15" s="20">
        <f>3595</f>
        <v>3595</v>
      </c>
      <c r="C15" s="14"/>
      <c r="D15" s="14"/>
      <c r="E15" s="23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</row>
    <row r="16" ht="14.25" customHeight="1">
      <c r="A16" s="18" t="s">
        <v>65</v>
      </c>
      <c r="B16" s="20">
        <f>9255.75</f>
        <v>9255.75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</row>
    <row r="17" ht="14.25" customHeight="1">
      <c r="A17" s="18" t="s">
        <v>66</v>
      </c>
      <c r="B17" s="21">
        <f>(((B13)+(B14))+(B15))+(B16)</f>
        <v>399435.3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  <row r="18" ht="14.25" customHeight="1">
      <c r="A18" s="18"/>
      <c r="B18" s="22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</row>
    <row r="19" ht="14.25" customHeight="1">
      <c r="A19" s="18" t="s">
        <v>67</v>
      </c>
      <c r="B19" s="20">
        <f>45.72</f>
        <v>45.72</v>
      </c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</row>
    <row r="20" ht="14.25" customHeight="1">
      <c r="A20" s="18"/>
      <c r="B20" s="20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</row>
    <row r="21" ht="14.25" customHeight="1">
      <c r="A21" s="18" t="s">
        <v>68</v>
      </c>
      <c r="B21" s="20">
        <f>4288.56</f>
        <v>4288.56</v>
      </c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</row>
    <row r="22" ht="14.25" hidden="1" customHeight="1">
      <c r="A22" s="18" t="s">
        <v>69</v>
      </c>
      <c r="B22" s="21">
        <f>(((B11)+(B17))+(B19))+(B21)</f>
        <v>1592879.26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</row>
    <row r="23" ht="14.25" customHeight="1">
      <c r="A23" s="18"/>
      <c r="B23" s="2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</row>
    <row r="24" ht="14.25" customHeight="1">
      <c r="A24" s="18" t="s">
        <v>70</v>
      </c>
      <c r="B24" s="21">
        <f>(B22)-(0)</f>
        <v>1592879.26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</row>
    <row r="25" ht="14.25" customHeight="1">
      <c r="A25" s="18"/>
      <c r="B25" s="22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</row>
    <row r="26" ht="14.25" customHeight="1">
      <c r="A26" s="18" t="s">
        <v>71</v>
      </c>
      <c r="B26" s="20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</row>
    <row r="27" ht="14.25" customHeight="1">
      <c r="A27" s="18" t="s">
        <v>72</v>
      </c>
      <c r="B27" s="20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</row>
    <row r="28" ht="14.25" customHeight="1">
      <c r="A28" s="18" t="s">
        <v>73</v>
      </c>
      <c r="B28" s="20">
        <f>200</f>
        <v>200</v>
      </c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</row>
    <row r="29" ht="14.25" customHeight="1">
      <c r="A29" s="18" t="s">
        <v>74</v>
      </c>
      <c r="B29" s="20">
        <f>20166.7</f>
        <v>20166.7</v>
      </c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</row>
    <row r="30" ht="14.25" customHeight="1">
      <c r="A30" s="18" t="s">
        <v>75</v>
      </c>
      <c r="B30" s="21">
        <f>((B27)+(B28))+(B29)</f>
        <v>20366.7</v>
      </c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</row>
    <row r="31" ht="14.25" customHeight="1">
      <c r="A31" s="18"/>
      <c r="B31" s="22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</row>
    <row r="32" ht="14.25" customHeight="1">
      <c r="A32" s="18" t="s">
        <v>76</v>
      </c>
      <c r="B32" s="20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</row>
    <row r="33" ht="14.25" customHeight="1">
      <c r="A33" s="18" t="s">
        <v>77</v>
      </c>
      <c r="B33" s="20">
        <f>140123.29</f>
        <v>140123.29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</row>
    <row r="34" ht="14.25" customHeight="1">
      <c r="A34" s="18" t="s">
        <v>78</v>
      </c>
      <c r="B34" s="20">
        <f>69671.21</f>
        <v>69671.21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</row>
    <row r="35" ht="14.25" customHeight="1">
      <c r="A35" s="18"/>
      <c r="B35" s="20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</row>
    <row r="36" ht="14.25" customHeight="1">
      <c r="A36" s="18" t="s">
        <v>79</v>
      </c>
      <c r="B36" s="20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</row>
    <row r="37" ht="14.25" customHeight="1">
      <c r="A37" s="18" t="s">
        <v>80</v>
      </c>
      <c r="B37" s="20">
        <f>120198.37</f>
        <v>120198.37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</row>
    <row r="38" ht="14.25" customHeight="1">
      <c r="A38" s="18" t="s">
        <v>81</v>
      </c>
      <c r="B38" s="21">
        <f>(B36)+(B37)</f>
        <v>120198.37</v>
      </c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</row>
    <row r="39" ht="14.25" customHeight="1">
      <c r="A39" s="18"/>
      <c r="B39" s="22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</row>
    <row r="40" ht="14.25" customHeight="1">
      <c r="A40" s="18" t="s">
        <v>82</v>
      </c>
      <c r="B40" s="20">
        <f>10805.26</f>
        <v>10805.26</v>
      </c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</row>
    <row r="41" ht="14.25" customHeight="1">
      <c r="A41" s="18" t="s">
        <v>83</v>
      </c>
      <c r="B41" s="20">
        <f>1265.74</f>
        <v>1265.74</v>
      </c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</row>
    <row r="42" ht="14.25" customHeight="1">
      <c r="A42" s="18" t="s">
        <v>84</v>
      </c>
      <c r="B42" s="21">
        <f>(((((B32)+(B33))+(B34))+(B38))+(B40))+(B41)</f>
        <v>342063.87</v>
      </c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</row>
    <row r="43" ht="14.25" customHeight="1">
      <c r="A43" s="18"/>
      <c r="B43" s="22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</row>
    <row r="44" ht="14.25" customHeight="1">
      <c r="A44" s="18" t="s">
        <v>85</v>
      </c>
      <c r="B44" s="20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</row>
    <row r="45" ht="14.25" customHeight="1">
      <c r="A45" s="18" t="s">
        <v>86</v>
      </c>
      <c r="B45" s="20">
        <f>112431.69</f>
        <v>112431.69</v>
      </c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</row>
    <row r="46" ht="14.25" customHeight="1">
      <c r="A46" s="18" t="s">
        <v>87</v>
      </c>
      <c r="B46" s="20">
        <f>10143.99</f>
        <v>10143.99</v>
      </c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</row>
    <row r="47" ht="14.25" customHeight="1">
      <c r="A47" s="18" t="s">
        <v>88</v>
      </c>
      <c r="B47" s="20">
        <f>2932.5</f>
        <v>2932.5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</row>
    <row r="48" ht="14.25" customHeight="1">
      <c r="A48" s="18" t="s">
        <v>89</v>
      </c>
      <c r="B48" s="20">
        <f>2000</f>
        <v>2000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</row>
    <row r="49" ht="14.25" customHeight="1">
      <c r="A49" s="18" t="s">
        <v>90</v>
      </c>
      <c r="B49" s="21">
        <f>((((B44)+(B45))+(B46))+(B47))+(B48)</f>
        <v>127508.18</v>
      </c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</row>
    <row r="50" ht="14.25" customHeight="1">
      <c r="A50" s="18"/>
      <c r="B50" s="22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</row>
    <row r="51" ht="14.25" customHeight="1">
      <c r="A51" s="18" t="s">
        <v>91</v>
      </c>
      <c r="B51" s="20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</row>
    <row r="52" ht="14.25" customHeight="1">
      <c r="A52" s="18" t="s">
        <v>92</v>
      </c>
      <c r="B52" s="20">
        <f>1527.84</f>
        <v>1527.84</v>
      </c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</row>
    <row r="53" ht="14.25" customHeight="1">
      <c r="A53" s="18" t="s">
        <v>93</v>
      </c>
      <c r="B53" s="20">
        <f>2459.88</f>
        <v>2459.88</v>
      </c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</row>
    <row r="54" ht="14.25" customHeight="1">
      <c r="A54" s="18" t="s">
        <v>94</v>
      </c>
      <c r="B54" s="20">
        <f>4053.98</f>
        <v>4053.98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</row>
    <row r="55" ht="14.25" customHeight="1">
      <c r="A55" s="18" t="s">
        <v>95</v>
      </c>
      <c r="B55" s="20">
        <f>305.29</f>
        <v>305.29</v>
      </c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</row>
    <row r="56" ht="14.25" customHeight="1">
      <c r="A56" s="18" t="s">
        <v>96</v>
      </c>
      <c r="B56" s="20">
        <f>50</f>
        <v>50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</row>
    <row r="57" ht="14.25" customHeight="1">
      <c r="A57" s="18" t="s">
        <v>97</v>
      </c>
      <c r="B57" s="20">
        <f>421.64</f>
        <v>421.64</v>
      </c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</row>
    <row r="58" ht="14.25" customHeight="1">
      <c r="A58" s="18" t="s">
        <v>98</v>
      </c>
      <c r="B58" s="20">
        <f>751.16</f>
        <v>751.16</v>
      </c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</row>
    <row r="59" ht="14.25" customHeight="1">
      <c r="A59" s="18" t="s">
        <v>99</v>
      </c>
      <c r="B59" s="20">
        <f>1565.61</f>
        <v>1565.61</v>
      </c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</row>
    <row r="60" ht="14.25" customHeight="1">
      <c r="A60" s="18" t="s">
        <v>100</v>
      </c>
      <c r="B60" s="21">
        <f>((((((((B51)+(B52))+(B53))+(B54))+(B55))+(B56))+(B57))+(B58))+(B59)</f>
        <v>11135.4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</row>
    <row r="61" ht="14.25" customHeight="1">
      <c r="A61" s="18"/>
      <c r="B61" s="22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</row>
    <row r="62" ht="14.25" customHeight="1">
      <c r="A62" s="18" t="s">
        <v>101</v>
      </c>
      <c r="B62" s="20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</row>
    <row r="63" ht="14.25" customHeight="1">
      <c r="A63" s="18" t="s">
        <v>102</v>
      </c>
      <c r="B63" s="20">
        <f>1997.06</f>
        <v>1997.06</v>
      </c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</row>
    <row r="64" ht="14.25" customHeight="1">
      <c r="A64" s="18" t="s">
        <v>103</v>
      </c>
      <c r="B64" s="20">
        <f>1456.94</f>
        <v>1456.94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</row>
    <row r="65" ht="14.25" customHeight="1">
      <c r="A65" s="18" t="s">
        <v>104</v>
      </c>
      <c r="B65" s="21">
        <f>((B62)+(B63))+(B64)</f>
        <v>3454</v>
      </c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</row>
    <row r="66" ht="14.25" customHeight="1">
      <c r="A66" s="18"/>
      <c r="B66" s="22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</row>
    <row r="67" ht="14.25" customHeight="1">
      <c r="A67" s="18" t="s">
        <v>105</v>
      </c>
      <c r="B67" s="20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</row>
    <row r="68" ht="14.25" customHeight="1">
      <c r="A68" s="18" t="s">
        <v>106</v>
      </c>
      <c r="B68" s="20">
        <f>10916.89</f>
        <v>10916.89</v>
      </c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</row>
    <row r="69" ht="14.25" customHeight="1">
      <c r="A69" s="18" t="s">
        <v>107</v>
      </c>
      <c r="B69" s="20">
        <f>5500.73</f>
        <v>5500.73</v>
      </c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</row>
    <row r="70" ht="14.25" customHeight="1">
      <c r="A70" s="18" t="s">
        <v>108</v>
      </c>
      <c r="B70" s="20">
        <f>263.32</f>
        <v>263.32</v>
      </c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</row>
    <row r="71" ht="14.25" customHeight="1">
      <c r="A71" s="18" t="s">
        <v>109</v>
      </c>
      <c r="B71" s="20">
        <f>6351.19</f>
        <v>6351.19</v>
      </c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</row>
    <row r="72" ht="14.25" customHeight="1">
      <c r="A72" s="18" t="s">
        <v>110</v>
      </c>
      <c r="B72" s="20">
        <f>859</f>
        <v>859</v>
      </c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</row>
    <row r="73" ht="14.25" customHeight="1">
      <c r="A73" s="18" t="s">
        <v>111</v>
      </c>
      <c r="B73" s="21">
        <f>(((((B67)+(B68))+(B69))+(B70))+(B71))+(B72)</f>
        <v>23891.13</v>
      </c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</row>
    <row r="74" ht="14.25" customHeight="1">
      <c r="A74" s="18"/>
      <c r="B74" s="22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</row>
    <row r="75" ht="14.25" customHeight="1">
      <c r="A75" s="18" t="s">
        <v>112</v>
      </c>
      <c r="B75" s="20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</row>
    <row r="76" ht="14.25" customHeight="1">
      <c r="A76" s="18" t="s">
        <v>113</v>
      </c>
      <c r="B76" s="20">
        <f>114.32</f>
        <v>114.32</v>
      </c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</row>
    <row r="77" ht="14.25" customHeight="1">
      <c r="A77" s="18" t="s">
        <v>114</v>
      </c>
      <c r="B77" s="20">
        <f>15740.15</f>
        <v>15740.15</v>
      </c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</row>
    <row r="78" ht="14.25" customHeight="1">
      <c r="A78" s="18" t="s">
        <v>115</v>
      </c>
      <c r="B78" s="20">
        <f>24231</f>
        <v>24231</v>
      </c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</row>
    <row r="79" ht="14.25" customHeight="1">
      <c r="A79" s="18" t="s">
        <v>116</v>
      </c>
      <c r="B79" s="20">
        <f>4305</f>
        <v>4305</v>
      </c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</row>
    <row r="80" ht="14.25" customHeight="1">
      <c r="A80" s="18" t="s">
        <v>117</v>
      </c>
      <c r="B80" s="20">
        <f>83</f>
        <v>83</v>
      </c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</row>
    <row r="81" ht="14.25" customHeight="1">
      <c r="A81" s="18" t="s">
        <v>118</v>
      </c>
      <c r="B81" s="20">
        <f>3703.49</f>
        <v>3703.49</v>
      </c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</row>
    <row r="82" ht="14.25" customHeight="1">
      <c r="A82" s="18" t="s">
        <v>119</v>
      </c>
      <c r="B82" s="20">
        <f>8242.84</f>
        <v>8242.84</v>
      </c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</row>
    <row r="83" ht="14.25" customHeight="1">
      <c r="A83" s="18" t="s">
        <v>120</v>
      </c>
      <c r="B83" s="20">
        <f>503.74</f>
        <v>503.74</v>
      </c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</row>
    <row r="84" ht="14.25" customHeight="1">
      <c r="A84" s="18" t="s">
        <v>121</v>
      </c>
      <c r="B84" s="21">
        <f>((((((((B75)+(B76))+(B77))+(B78))+(B79))+(B80))+(B81))+(B82))+(B83)</f>
        <v>56923.54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</row>
    <row r="85" ht="14.25" customHeight="1">
      <c r="A85" s="18"/>
      <c r="B85" s="22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</row>
    <row r="86" ht="14.25" customHeight="1">
      <c r="A86" s="18" t="s">
        <v>122</v>
      </c>
      <c r="B86" s="20">
        <f>13770.45</f>
        <v>13770.45</v>
      </c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</row>
    <row r="87" ht="14.25" customHeight="1">
      <c r="A87" s="18"/>
      <c r="B87" s="20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</row>
    <row r="88" ht="14.25" customHeight="1">
      <c r="A88" s="18" t="s">
        <v>123</v>
      </c>
      <c r="B88" s="21">
        <f>(((((((B30)+(B42))+(B49))+(B60))+(B65))+(B73))+(B84))+(B86)</f>
        <v>599113.27</v>
      </c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</row>
    <row r="89" ht="14.25" hidden="1" customHeight="1">
      <c r="A89" s="18" t="s">
        <v>124</v>
      </c>
      <c r="B89" s="21">
        <f>(B24)-(B88)</f>
        <v>993765.99</v>
      </c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</row>
    <row r="90" ht="14.25" customHeight="1">
      <c r="A90" s="18"/>
      <c r="B90" s="22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</row>
    <row r="91" ht="14.25" customHeight="1">
      <c r="A91" s="18" t="s">
        <v>125</v>
      </c>
      <c r="B91" s="20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</row>
    <row r="92" ht="14.25" customHeight="1">
      <c r="A92" s="18" t="s">
        <v>126</v>
      </c>
      <c r="B92" s="20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</row>
    <row r="93" ht="14.25" customHeight="1">
      <c r="A93" s="18" t="s">
        <v>127</v>
      </c>
      <c r="B93" s="20">
        <f>33022.64</f>
        <v>33022.64</v>
      </c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</row>
    <row r="94" ht="14.25" customHeight="1">
      <c r="A94" s="18" t="s">
        <v>128</v>
      </c>
      <c r="B94" s="20">
        <f>13226.44</f>
        <v>13226.44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</row>
    <row r="95" ht="14.25" customHeight="1">
      <c r="A95" s="18" t="s">
        <v>129</v>
      </c>
      <c r="B95" s="20">
        <f>-56917.65</f>
        <v>-56917.65</v>
      </c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</row>
    <row r="96" ht="14.25" customHeight="1">
      <c r="A96" s="18" t="s">
        <v>130</v>
      </c>
      <c r="B96" s="20">
        <f>25841.14</f>
        <v>25841.14</v>
      </c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</row>
    <row r="97" ht="14.25" customHeight="1">
      <c r="A97" s="18" t="s">
        <v>131</v>
      </c>
      <c r="B97" s="20">
        <f>-2543.49</f>
        <v>-2543.49</v>
      </c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</row>
    <row r="98" ht="14.25" customHeight="1">
      <c r="A98" s="18" t="s">
        <v>132</v>
      </c>
      <c r="B98" s="21">
        <f>(((((B92)+(B93))+(B94))+(B95))+(B96))+(B97)</f>
        <v>12629.08</v>
      </c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</row>
    <row r="99" ht="14.25" hidden="1" customHeight="1">
      <c r="A99" s="18" t="s">
        <v>133</v>
      </c>
      <c r="B99" s="21">
        <f>B98</f>
        <v>12629.08</v>
      </c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</row>
    <row r="100" ht="14.25" hidden="1" customHeight="1">
      <c r="A100" s="18" t="s">
        <v>134</v>
      </c>
      <c r="B100" s="21">
        <f>(B99)-(0)</f>
        <v>12629.08</v>
      </c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</row>
    <row r="101" ht="14.25" customHeight="1">
      <c r="A101" s="18"/>
      <c r="B101" s="22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</row>
    <row r="102" ht="14.25" customHeight="1">
      <c r="A102" s="18" t="s">
        <v>135</v>
      </c>
      <c r="B102" s="25">
        <f>(B89)+(B100)</f>
        <v>1006395.07</v>
      </c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</row>
    <row r="103" ht="14.25" customHeight="1">
      <c r="A103" s="18"/>
      <c r="B103" s="19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</row>
    <row r="104" ht="14.25" customHeight="1">
      <c r="A104" s="1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</row>
    <row r="105" ht="14.25" customHeight="1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</row>
    <row r="106" ht="14.25" customHeight="1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</row>
    <row r="107" ht="14.25" customHeight="1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</row>
    <row r="108" ht="14.25" customHeight="1">
      <c r="A108" s="1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</row>
    <row r="109" ht="14.25" customHeight="1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</row>
    <row r="110" ht="14.25" customHeight="1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</row>
    <row r="111" ht="14.25" customHeight="1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</row>
    <row r="112" ht="14.25" customHeight="1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</row>
    <row r="113" ht="14.25" customHeight="1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</row>
    <row r="114" ht="14.25" customHeight="1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</row>
    <row r="115" ht="14.25" customHeight="1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</row>
    <row r="116" ht="14.25" customHeight="1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</row>
    <row r="117" ht="14.25" customHeight="1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</row>
    <row r="118" ht="14.25" customHeight="1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</row>
    <row r="119" ht="14.25" customHeight="1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</row>
    <row r="120" ht="14.25" customHeight="1">
      <c r="A120" s="1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</row>
    <row r="121" ht="14.25" customHeight="1">
      <c r="A121" s="1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</row>
    <row r="122" ht="14.25" customHeight="1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</row>
    <row r="123" ht="14.25" customHeight="1">
      <c r="A123" s="1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</row>
    <row r="124" ht="14.25" customHeight="1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</row>
    <row r="125" ht="14.25" customHeight="1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</row>
    <row r="126" ht="14.25" customHeight="1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</row>
    <row r="127" ht="14.25" customHeight="1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</row>
    <row r="128" ht="14.25" customHeight="1">
      <c r="A128" s="1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</row>
    <row r="129" ht="14.25" customHeight="1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</row>
    <row r="130" ht="14.25" customHeight="1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</row>
    <row r="131" ht="14.25" customHeight="1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</row>
    <row r="132" ht="14.25" customHeight="1">
      <c r="A132" s="1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</row>
    <row r="133" ht="14.25" customHeight="1">
      <c r="A133" s="1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</row>
    <row r="134" ht="14.25" customHeight="1">
      <c r="A134" s="1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</row>
    <row r="135" ht="14.25" customHeight="1">
      <c r="A135" s="1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</row>
    <row r="136" ht="14.25" customHeight="1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</row>
    <row r="137" ht="14.25" customHeight="1">
      <c r="A137" s="1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</row>
    <row r="138" ht="14.25" customHeight="1">
      <c r="A138" s="1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</row>
    <row r="139" ht="14.25" customHeight="1">
      <c r="A139" s="14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</row>
    <row r="140" ht="14.25" customHeight="1">
      <c r="A140" s="14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</row>
    <row r="141" ht="14.25" customHeight="1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</row>
    <row r="142" ht="14.25" customHeight="1">
      <c r="A142" s="14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</row>
    <row r="143" ht="14.25" customHeight="1">
      <c r="A143" s="14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</row>
    <row r="144" ht="14.25" customHeight="1">
      <c r="A144" s="14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</row>
    <row r="145" ht="14.25" customHeight="1">
      <c r="A145" s="14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</row>
    <row r="146" ht="14.25" customHeight="1">
      <c r="A146" s="14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</row>
    <row r="147" ht="14.25" customHeight="1">
      <c r="A147" s="14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</row>
    <row r="148" ht="14.25" customHeight="1">
      <c r="A148" s="14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</row>
    <row r="149" ht="14.25" customHeight="1">
      <c r="A149" s="14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</row>
    <row r="150" ht="14.25" customHeight="1">
      <c r="A150" s="14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</row>
    <row r="151" ht="14.25" customHeight="1">
      <c r="A151" s="14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</row>
    <row r="152" ht="14.25" customHeight="1">
      <c r="A152" s="14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</row>
    <row r="153" ht="14.25" customHeight="1">
      <c r="A153" s="14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</row>
    <row r="154" ht="14.25" customHeight="1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</row>
    <row r="155" ht="14.25" customHeight="1">
      <c r="A155" s="14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</row>
    <row r="156" ht="14.25" customHeight="1">
      <c r="A156" s="14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</row>
    <row r="157" ht="14.25" customHeight="1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</row>
    <row r="158" ht="14.25" customHeight="1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</row>
    <row r="159" ht="14.25" customHeight="1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</row>
    <row r="160" ht="14.25" customHeight="1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</row>
    <row r="161" ht="14.25" customHeight="1">
      <c r="A161" s="1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</row>
    <row r="162" ht="14.25" customHeight="1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</row>
    <row r="163" ht="14.25" customHeight="1">
      <c r="A163" s="14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</row>
    <row r="164" ht="14.25" customHeight="1">
      <c r="A164" s="14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</row>
    <row r="165" ht="14.25" customHeight="1">
      <c r="A165" s="14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</row>
    <row r="166" ht="14.25" customHeight="1">
      <c r="A166" s="14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</row>
    <row r="167" ht="14.25" customHeight="1">
      <c r="A167" s="14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</row>
    <row r="168" ht="14.25" customHeight="1">
      <c r="A168" s="14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</row>
    <row r="169" ht="14.25" customHeight="1">
      <c r="A169" s="14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</row>
    <row r="170" ht="14.25" customHeight="1">
      <c r="A170" s="14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</row>
    <row r="171" ht="14.25" customHeight="1">
      <c r="A171" s="14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</row>
    <row r="172" ht="14.25" customHeight="1">
      <c r="A172" s="14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</row>
    <row r="173" ht="14.25" customHeight="1">
      <c r="A173" s="14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</row>
    <row r="174" ht="14.25" customHeight="1">
      <c r="A174" s="14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</row>
    <row r="175" ht="14.25" customHeight="1">
      <c r="A175" s="14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</row>
    <row r="176" ht="14.25" customHeight="1">
      <c r="A176" s="14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</row>
    <row r="177" ht="14.25" customHeight="1">
      <c r="A177" s="1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</row>
    <row r="178" ht="14.25" customHeight="1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</row>
    <row r="179" ht="14.25" customHeight="1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</row>
    <row r="180" ht="14.25" customHeight="1">
      <c r="A180" s="1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</row>
    <row r="181" ht="14.25" customHeight="1">
      <c r="A181" s="1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</row>
    <row r="182" ht="14.25" customHeight="1">
      <c r="A182" s="1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</row>
    <row r="183" ht="14.25" customHeight="1">
      <c r="A183" s="1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</row>
    <row r="184" ht="14.25" customHeight="1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</row>
    <row r="185" ht="14.25" customHeight="1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</row>
    <row r="186" ht="14.25" customHeight="1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</row>
    <row r="187" ht="14.25" customHeight="1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</row>
    <row r="188" ht="14.25" customHeight="1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</row>
    <row r="189" ht="14.25" customHeight="1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</row>
    <row r="190" ht="14.25" customHeight="1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</row>
    <row r="191" ht="14.25" customHeight="1">
      <c r="A191" s="1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</row>
    <row r="192" ht="14.25" customHeight="1">
      <c r="A192" s="1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</row>
    <row r="193" ht="14.25" customHeight="1">
      <c r="A193" s="1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</row>
    <row r="194" ht="14.25" customHeight="1">
      <c r="A194" s="1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</row>
    <row r="195" ht="14.25" customHeight="1">
      <c r="A195" s="1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</row>
    <row r="196" ht="14.25" customHeight="1">
      <c r="A196" s="1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</row>
    <row r="197" ht="14.25" customHeight="1">
      <c r="A197" s="14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</row>
    <row r="198" ht="14.25" customHeight="1">
      <c r="A198" s="14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</row>
    <row r="199" ht="14.25" customHeight="1">
      <c r="A199" s="14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</row>
    <row r="200" ht="14.25" customHeight="1">
      <c r="A200" s="14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</row>
    <row r="201" ht="14.25" customHeight="1">
      <c r="A201" s="14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</row>
    <row r="202" ht="14.25" customHeight="1">
      <c r="A202" s="14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</row>
    <row r="203" ht="14.25" customHeight="1">
      <c r="A203" s="14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</row>
    <row r="204" ht="14.25" customHeight="1">
      <c r="A204" s="14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</row>
    <row r="205" ht="14.25" customHeight="1">
      <c r="A205" s="14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</row>
    <row r="206" ht="14.25" customHeight="1">
      <c r="A206" s="14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</row>
    <row r="207" ht="14.25" customHeight="1">
      <c r="A207" s="14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</row>
    <row r="208" ht="14.25" customHeight="1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</row>
    <row r="209" ht="14.25" customHeight="1">
      <c r="A209" s="14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</row>
    <row r="210" ht="14.25" customHeight="1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</row>
    <row r="211" ht="14.25" customHeight="1">
      <c r="A211" s="14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</row>
    <row r="212" ht="14.25" customHeight="1">
      <c r="A212" s="14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</row>
    <row r="213" ht="14.25" customHeight="1">
      <c r="A213" s="14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</row>
    <row r="214" ht="14.25" customHeight="1">
      <c r="A214" s="14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</row>
    <row r="215" ht="14.25" customHeight="1">
      <c r="A215" s="14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</row>
    <row r="216" ht="14.25" customHeight="1">
      <c r="A216" s="14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</row>
    <row r="217" ht="14.25" customHeight="1">
      <c r="A217" s="14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</row>
    <row r="218" ht="14.25" customHeight="1">
      <c r="A218" s="14"/>
      <c r="B218" s="14"/>
      <c r="C218" s="14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</row>
    <row r="219" ht="14.25" customHeight="1">
      <c r="A219" s="14"/>
      <c r="B219" s="14"/>
      <c r="C219" s="14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</row>
    <row r="220" ht="14.25" customHeight="1">
      <c r="A220" s="14"/>
      <c r="B220" s="14"/>
      <c r="C220" s="14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</row>
    <row r="221" ht="14.25" customHeight="1">
      <c r="A221" s="14"/>
      <c r="B221" s="14"/>
      <c r="C221" s="14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</row>
    <row r="222" ht="14.25" customHeight="1">
      <c r="A222" s="14"/>
      <c r="B222" s="14"/>
      <c r="C222" s="14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</row>
    <row r="223" ht="14.25" customHeight="1">
      <c r="A223" s="14"/>
      <c r="B223" s="14"/>
      <c r="C223" s="14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</row>
    <row r="224" ht="14.25" customHeight="1">
      <c r="A224" s="14"/>
      <c r="B224" s="14"/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</row>
    <row r="225" ht="14.25" customHeight="1">
      <c r="A225" s="14"/>
      <c r="B225" s="14"/>
      <c r="C225" s="14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</row>
    <row r="226" ht="14.25" customHeight="1">
      <c r="A226" s="14"/>
      <c r="B226" s="14"/>
      <c r="C226" s="14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</row>
    <row r="227" ht="14.25" customHeight="1">
      <c r="A227" s="14"/>
      <c r="B227" s="14"/>
      <c r="C227" s="14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</row>
    <row r="228" ht="14.25" customHeight="1">
      <c r="A228" s="14"/>
      <c r="B228" s="14"/>
      <c r="C228" s="14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</row>
    <row r="229" ht="14.25" customHeight="1">
      <c r="A229" s="14"/>
      <c r="B229" s="14"/>
      <c r="C229" s="14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</row>
    <row r="230" ht="14.25" customHeight="1">
      <c r="A230" s="14"/>
      <c r="B230" s="14"/>
      <c r="C230" s="14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</row>
    <row r="231" ht="14.25" customHeight="1">
      <c r="A231" s="14"/>
      <c r="B231" s="14"/>
      <c r="C231" s="14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</row>
    <row r="232" ht="14.25" customHeight="1">
      <c r="A232" s="14"/>
      <c r="B232" s="14"/>
      <c r="C232" s="14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</row>
    <row r="233" ht="14.25" customHeight="1">
      <c r="A233" s="14"/>
      <c r="B233" s="14"/>
      <c r="C233" s="14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</row>
    <row r="234" ht="14.25" customHeight="1">
      <c r="A234" s="14"/>
      <c r="B234" s="14"/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</row>
    <row r="235" ht="14.25" customHeight="1">
      <c r="A235" s="14"/>
      <c r="B235" s="14"/>
      <c r="C235" s="14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</row>
    <row r="236" ht="14.25" customHeight="1">
      <c r="A236" s="14"/>
      <c r="B236" s="14"/>
      <c r="C236" s="14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</row>
    <row r="237" ht="14.25" customHeight="1">
      <c r="A237" s="14"/>
      <c r="B237" s="14"/>
      <c r="C237" s="14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</row>
    <row r="238" ht="14.25" customHeight="1">
      <c r="A238" s="14"/>
      <c r="B238" s="14"/>
      <c r="C238" s="14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</row>
    <row r="239" ht="14.25" customHeight="1">
      <c r="A239" s="14"/>
      <c r="B239" s="14"/>
      <c r="C239" s="14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</row>
    <row r="240" ht="14.25" customHeight="1">
      <c r="A240" s="14"/>
      <c r="B240" s="14"/>
      <c r="C240" s="14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</row>
    <row r="241" ht="14.25" customHeight="1">
      <c r="A241" s="14"/>
      <c r="B241" s="14"/>
      <c r="C241" s="14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</row>
    <row r="242" ht="14.25" customHeight="1">
      <c r="A242" s="14"/>
      <c r="B242" s="14"/>
      <c r="C242" s="14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</row>
    <row r="243" ht="14.25" customHeight="1">
      <c r="A243" s="14"/>
      <c r="B243" s="14"/>
      <c r="C243" s="14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</row>
    <row r="244" ht="14.25" customHeight="1">
      <c r="A244" s="14"/>
      <c r="B244" s="14"/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</row>
    <row r="245" ht="14.25" customHeight="1">
      <c r="A245" s="14"/>
      <c r="B245" s="14"/>
      <c r="C245" s="14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</row>
    <row r="246" ht="14.25" customHeight="1">
      <c r="A246" s="14"/>
      <c r="B246" s="14"/>
      <c r="C246" s="14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</row>
    <row r="247" ht="14.25" customHeight="1">
      <c r="A247" s="14"/>
      <c r="B247" s="14"/>
      <c r="C247" s="14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</row>
    <row r="248" ht="14.25" customHeight="1">
      <c r="A248" s="14"/>
      <c r="B248" s="14"/>
      <c r="C248" s="14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</row>
    <row r="249" ht="14.25" customHeight="1">
      <c r="A249" s="14"/>
      <c r="B249" s="14"/>
      <c r="C249" s="14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</row>
    <row r="250" ht="14.25" customHeight="1">
      <c r="A250" s="14"/>
      <c r="B250" s="14"/>
      <c r="C250" s="14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</row>
    <row r="251" ht="14.25" customHeight="1">
      <c r="A251" s="14"/>
      <c r="B251" s="14"/>
      <c r="C251" s="14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</row>
    <row r="252" ht="14.25" customHeight="1">
      <c r="A252" s="14"/>
      <c r="B252" s="14"/>
      <c r="C252" s="14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</row>
    <row r="253" ht="14.25" customHeight="1">
      <c r="A253" s="14"/>
      <c r="B253" s="14"/>
      <c r="C253" s="14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</row>
    <row r="254" ht="14.25" customHeight="1">
      <c r="A254" s="14"/>
      <c r="B254" s="14"/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</row>
    <row r="255" ht="14.25" customHeight="1">
      <c r="A255" s="14"/>
      <c r="B255" s="14"/>
      <c r="C255" s="14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</row>
    <row r="256" ht="14.25" customHeight="1">
      <c r="A256" s="14"/>
      <c r="B256" s="14"/>
      <c r="C256" s="14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</row>
    <row r="257" ht="14.25" customHeight="1">
      <c r="A257" s="14"/>
      <c r="B257" s="14"/>
      <c r="C257" s="14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</row>
    <row r="258" ht="14.25" customHeight="1">
      <c r="A258" s="14"/>
      <c r="B258" s="14"/>
      <c r="C258" s="14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</row>
    <row r="259" ht="14.25" customHeight="1">
      <c r="A259" s="14"/>
      <c r="B259" s="14"/>
      <c r="C259" s="14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</row>
    <row r="260" ht="14.25" customHeight="1">
      <c r="A260" s="14"/>
      <c r="B260" s="14"/>
      <c r="C260" s="14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</row>
    <row r="261" ht="14.25" customHeight="1">
      <c r="A261" s="14"/>
      <c r="B261" s="14"/>
      <c r="C261" s="14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</row>
    <row r="262" ht="14.25" customHeight="1">
      <c r="A262" s="14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</row>
    <row r="263" ht="14.25" customHeight="1">
      <c r="A263" s="14"/>
      <c r="B263" s="14"/>
      <c r="C263" s="14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</row>
    <row r="264" ht="14.25" customHeight="1">
      <c r="A264" s="14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</row>
    <row r="265" ht="14.25" customHeight="1">
      <c r="A265" s="14"/>
      <c r="B265" s="14"/>
      <c r="C265" s="14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</row>
    <row r="266" ht="14.25" customHeight="1">
      <c r="A266" s="14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</row>
    <row r="267" ht="14.25" customHeight="1">
      <c r="A267" s="14"/>
      <c r="B267" s="14"/>
      <c r="C267" s="14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</row>
    <row r="268" ht="14.25" customHeight="1">
      <c r="A268" s="14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</row>
    <row r="269" ht="14.25" customHeight="1">
      <c r="A269" s="14"/>
      <c r="B269" s="14"/>
      <c r="C269" s="14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</row>
    <row r="270" ht="14.25" customHeight="1">
      <c r="A270" s="14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</row>
    <row r="271" ht="14.25" customHeight="1">
      <c r="A271" s="14"/>
      <c r="B271" s="14"/>
      <c r="C271" s="14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</row>
    <row r="272" ht="14.25" customHeight="1">
      <c r="A272" s="14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</row>
    <row r="273" ht="14.25" customHeight="1">
      <c r="A273" s="14"/>
      <c r="B273" s="14"/>
      <c r="C273" s="14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</row>
    <row r="274" ht="14.25" customHeight="1">
      <c r="A274" s="14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</row>
    <row r="275" ht="14.25" customHeight="1">
      <c r="A275" s="14"/>
      <c r="B275" s="14"/>
      <c r="C275" s="14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</row>
    <row r="276" ht="14.25" customHeight="1">
      <c r="A276" s="14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</row>
    <row r="277" ht="14.25" customHeight="1">
      <c r="A277" s="14"/>
      <c r="B277" s="14"/>
      <c r="C277" s="14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</row>
    <row r="278" ht="14.25" customHeight="1">
      <c r="A278" s="14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</row>
    <row r="279" ht="14.25" customHeight="1">
      <c r="A279" s="14"/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</row>
    <row r="280" ht="14.25" customHeight="1">
      <c r="A280" s="14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</row>
    <row r="281" ht="14.25" customHeight="1">
      <c r="A281" s="14"/>
      <c r="B281" s="14"/>
      <c r="C281" s="14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</row>
    <row r="282" ht="14.25" customHeight="1">
      <c r="A282" s="14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</row>
    <row r="283" ht="14.25" customHeight="1">
      <c r="A283" s="14"/>
      <c r="B283" s="14"/>
      <c r="C283" s="14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</row>
    <row r="284" ht="14.25" customHeight="1">
      <c r="A284" s="14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</row>
    <row r="285" ht="14.25" customHeight="1">
      <c r="A285" s="14"/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</row>
    <row r="286" ht="14.25" customHeight="1">
      <c r="A286" s="1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</row>
    <row r="287" ht="14.25" customHeight="1">
      <c r="A287" s="14"/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</row>
    <row r="288" ht="14.25" customHeight="1">
      <c r="A288" s="14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</row>
    <row r="289" ht="14.25" customHeight="1">
      <c r="A289" s="14"/>
      <c r="B289" s="14"/>
      <c r="C289" s="14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</row>
    <row r="290" ht="14.25" customHeight="1">
      <c r="A290" s="14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</row>
    <row r="291" ht="14.25" customHeight="1">
      <c r="A291" s="14"/>
      <c r="B291" s="14"/>
      <c r="C291" s="14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</row>
    <row r="292" ht="14.25" customHeight="1">
      <c r="A292" s="14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</row>
    <row r="293" ht="14.25" customHeight="1">
      <c r="A293" s="14"/>
      <c r="B293" s="14"/>
      <c r="C293" s="14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</row>
    <row r="294" ht="14.25" customHeight="1">
      <c r="A294" s="14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</row>
    <row r="295" ht="14.25" customHeight="1">
      <c r="A295" s="14"/>
      <c r="B295" s="14"/>
      <c r="C295" s="14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</row>
    <row r="296" ht="14.25" customHeight="1">
      <c r="A296" s="14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</row>
    <row r="297" ht="14.25" customHeight="1">
      <c r="A297" s="14"/>
      <c r="B297" s="14"/>
      <c r="C297" s="14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</row>
    <row r="298" ht="14.25" customHeight="1">
      <c r="A298" s="14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</row>
    <row r="299" ht="14.25" customHeight="1">
      <c r="A299" s="14"/>
      <c r="B299" s="14"/>
      <c r="C299" s="14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</row>
    <row r="300" ht="14.25" customHeight="1">
      <c r="A300" s="14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</row>
    <row r="301" ht="14.25" customHeight="1">
      <c r="A301" s="14"/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</row>
    <row r="302" ht="14.25" customHeight="1">
      <c r="A302" s="14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</row>
    <row r="303" ht="14.25" customHeight="1">
      <c r="A303" s="14"/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</row>
    <row r="304" ht="14.25" customHeight="1">
      <c r="A304" s="14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</row>
    <row r="305" ht="14.25" customHeight="1">
      <c r="A305" s="14"/>
      <c r="B305" s="14"/>
      <c r="C305" s="14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</row>
    <row r="306" ht="14.25" customHeight="1">
      <c r="A306" s="14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</row>
    <row r="307" ht="14.25" customHeight="1">
      <c r="A307" s="14"/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</row>
    <row r="308" ht="14.25" customHeight="1">
      <c r="A308" s="14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</row>
    <row r="309" ht="14.25" customHeight="1">
      <c r="A309" s="14"/>
      <c r="B309" s="14"/>
      <c r="C309" s="14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</row>
    <row r="310" ht="14.25" customHeight="1">
      <c r="A310" s="14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</row>
    <row r="311" ht="14.25" customHeight="1">
      <c r="A311" s="14"/>
      <c r="B311" s="14"/>
      <c r="C311" s="14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</row>
    <row r="312" ht="14.25" customHeight="1">
      <c r="A312" s="14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</row>
    <row r="313" ht="14.25" customHeight="1">
      <c r="A313" s="14"/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</row>
    <row r="314" ht="14.25" customHeight="1">
      <c r="A314" s="1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</row>
    <row r="315" ht="14.25" customHeight="1">
      <c r="A315" s="14"/>
      <c r="B315" s="14"/>
      <c r="C315" s="14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</row>
    <row r="316" ht="14.25" customHeight="1">
      <c r="A316" s="14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</row>
    <row r="317" ht="14.25" customHeight="1">
      <c r="A317" s="14"/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</row>
    <row r="318" ht="14.25" customHeight="1">
      <c r="A318" s="14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</row>
    <row r="319" ht="14.25" customHeight="1">
      <c r="A319" s="14"/>
      <c r="B319" s="14"/>
      <c r="C319" s="14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</row>
    <row r="320" ht="14.25" customHeight="1">
      <c r="A320" s="14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</row>
    <row r="321" ht="14.25" customHeight="1">
      <c r="A321" s="14"/>
      <c r="B321" s="14"/>
      <c r="C321" s="14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</row>
    <row r="322" ht="14.25" customHeight="1">
      <c r="A322" s="14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</row>
    <row r="323" ht="14.25" customHeight="1">
      <c r="A323" s="14"/>
      <c r="B323" s="14"/>
      <c r="C323" s="14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</row>
    <row r="324" ht="14.25" customHeight="1">
      <c r="A324" s="14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</row>
    <row r="325" ht="14.25" customHeight="1">
      <c r="A325" s="14"/>
      <c r="B325" s="14"/>
      <c r="C325" s="14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</row>
    <row r="326" ht="14.25" customHeight="1">
      <c r="A326" s="14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</row>
    <row r="327" ht="14.25" customHeight="1">
      <c r="A327" s="14"/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</row>
    <row r="328" ht="14.25" customHeight="1">
      <c r="A328" s="14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</row>
    <row r="329" ht="14.25" customHeight="1">
      <c r="A329" s="14"/>
      <c r="B329" s="14"/>
      <c r="C329" s="14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</row>
    <row r="330" ht="14.25" customHeight="1">
      <c r="A330" s="14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</row>
    <row r="331" ht="14.25" customHeight="1">
      <c r="A331" s="14"/>
      <c r="B331" s="14"/>
      <c r="C331" s="14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</row>
    <row r="332" ht="14.25" customHeight="1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</row>
    <row r="333" ht="14.25" customHeight="1">
      <c r="A333" s="14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</row>
    <row r="334" ht="14.25" customHeight="1">
      <c r="A334" s="14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</row>
    <row r="335" ht="14.25" customHeight="1">
      <c r="A335" s="14"/>
      <c r="B335" s="14"/>
      <c r="C335" s="14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</row>
    <row r="336" ht="14.25" customHeight="1">
      <c r="A336" s="14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</row>
    <row r="337" ht="14.25" customHeight="1">
      <c r="A337" s="14"/>
      <c r="B337" s="14"/>
      <c r="C337" s="14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</row>
    <row r="338" ht="14.25" customHeight="1">
      <c r="A338" s="14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</row>
    <row r="339" ht="14.25" customHeight="1">
      <c r="A339" s="14"/>
      <c r="B339" s="14"/>
      <c r="C339" s="14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</row>
    <row r="340" ht="14.25" customHeight="1">
      <c r="A340" s="14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</row>
    <row r="341" ht="14.25" customHeight="1">
      <c r="A341" s="14"/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</row>
    <row r="342" ht="14.25" customHeight="1">
      <c r="A342" s="14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</row>
    <row r="343" ht="14.25" customHeight="1">
      <c r="A343" s="14"/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</row>
    <row r="344" ht="14.25" customHeight="1">
      <c r="A344" s="14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</row>
    <row r="345" ht="14.25" customHeight="1">
      <c r="A345" s="14"/>
      <c r="B345" s="14"/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</row>
    <row r="346" ht="14.25" customHeight="1">
      <c r="A346" s="14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</row>
    <row r="347" ht="14.25" customHeight="1">
      <c r="A347" s="14"/>
      <c r="B347" s="14"/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</row>
    <row r="348" ht="14.25" customHeight="1">
      <c r="A348" s="14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</row>
    <row r="349" ht="14.25" customHeight="1">
      <c r="A349" s="14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</row>
    <row r="350" ht="14.25" customHeight="1">
      <c r="A350" s="14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</row>
    <row r="351" ht="14.25" customHeight="1">
      <c r="A351" s="14"/>
      <c r="B351" s="14"/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</row>
    <row r="352" ht="14.25" customHeight="1">
      <c r="A352" s="14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</row>
    <row r="353" ht="14.25" customHeight="1">
      <c r="A353" s="14"/>
      <c r="B353" s="14"/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</row>
    <row r="354" ht="14.25" customHeight="1">
      <c r="A354" s="14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</row>
    <row r="355" ht="14.25" customHeight="1">
      <c r="A355" s="14"/>
      <c r="B355" s="14"/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</row>
    <row r="356" ht="14.25" customHeight="1">
      <c r="A356" s="14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</row>
    <row r="357" ht="14.25" customHeight="1">
      <c r="A357" s="14"/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</row>
    <row r="358" ht="14.25" customHeight="1">
      <c r="A358" s="14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</row>
    <row r="359" ht="14.25" customHeight="1">
      <c r="A359" s="14"/>
      <c r="B359" s="14"/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</row>
    <row r="360" ht="14.25" customHeight="1">
      <c r="A360" s="14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</row>
    <row r="361" ht="14.25" customHeight="1">
      <c r="A361" s="14"/>
      <c r="B361" s="14"/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</row>
    <row r="362" ht="14.25" customHeight="1">
      <c r="A362" s="14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</row>
    <row r="363" ht="14.25" customHeight="1">
      <c r="A363" s="14"/>
      <c r="B363" s="14"/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</row>
    <row r="364" ht="14.25" customHeight="1">
      <c r="A364" s="14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</row>
    <row r="365" ht="14.25" customHeight="1">
      <c r="A365" s="14"/>
      <c r="B365" s="14"/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</row>
    <row r="366" ht="14.25" customHeight="1">
      <c r="A366" s="14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</row>
    <row r="367" ht="14.25" customHeight="1">
      <c r="A367" s="14"/>
      <c r="B367" s="14"/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</row>
    <row r="368" ht="14.25" customHeight="1">
      <c r="A368" s="14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</row>
    <row r="369" ht="14.25" customHeight="1">
      <c r="A369" s="14"/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</row>
    <row r="370" ht="14.25" customHeight="1">
      <c r="A370" s="1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</row>
    <row r="371" ht="14.25" customHeight="1">
      <c r="A371" s="14"/>
      <c r="B371" s="14"/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</row>
    <row r="372" ht="14.25" customHeight="1">
      <c r="A372" s="14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</row>
    <row r="373" ht="14.25" customHeight="1">
      <c r="A373" s="14"/>
      <c r="B373" s="14"/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</row>
    <row r="374" ht="14.25" customHeight="1">
      <c r="A374" s="14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</row>
    <row r="375" ht="14.25" customHeight="1">
      <c r="A375" s="14"/>
      <c r="B375" s="14"/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</row>
    <row r="376" ht="14.25" customHeight="1">
      <c r="A376" s="14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</row>
    <row r="377" ht="14.25" customHeight="1">
      <c r="A377" s="14"/>
      <c r="B377" s="14"/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</row>
    <row r="378" ht="14.25" customHeight="1">
      <c r="A378" s="14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</row>
    <row r="379" ht="14.25" customHeight="1">
      <c r="A379" s="14"/>
      <c r="B379" s="14"/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</row>
    <row r="380" ht="14.25" customHeight="1">
      <c r="A380" s="14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</row>
    <row r="381" ht="14.25" customHeight="1">
      <c r="A381" s="14"/>
      <c r="B381" s="14"/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</row>
    <row r="382" ht="14.25" customHeight="1">
      <c r="A382" s="14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</row>
    <row r="383" ht="14.25" customHeight="1">
      <c r="A383" s="14"/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</row>
    <row r="384" ht="14.25" customHeight="1">
      <c r="A384" s="14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</row>
    <row r="385" ht="14.25" customHeight="1">
      <c r="A385" s="14"/>
      <c r="B385" s="14"/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</row>
    <row r="386" ht="14.25" customHeight="1">
      <c r="A386" s="14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</row>
    <row r="387" ht="14.25" customHeight="1">
      <c r="A387" s="14"/>
      <c r="B387" s="14"/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</row>
    <row r="388" ht="14.25" customHeight="1">
      <c r="A388" s="14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</row>
    <row r="389" ht="14.25" customHeight="1">
      <c r="A389" s="14"/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</row>
    <row r="390" ht="14.25" customHeight="1">
      <c r="A390" s="14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</row>
    <row r="391" ht="14.25" customHeight="1">
      <c r="A391" s="14"/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</row>
    <row r="392" ht="14.25" customHeight="1">
      <c r="A392" s="14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</row>
    <row r="393" ht="14.25" customHeight="1">
      <c r="A393" s="14"/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</row>
    <row r="394" ht="14.25" customHeight="1">
      <c r="A394" s="14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</row>
    <row r="395" ht="14.25" customHeight="1">
      <c r="A395" s="14"/>
      <c r="B395" s="14"/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</row>
    <row r="396" ht="14.25" customHeight="1">
      <c r="A396" s="1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</row>
    <row r="397" ht="14.25" customHeight="1">
      <c r="A397" s="14"/>
      <c r="B397" s="14"/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</row>
    <row r="398" ht="14.25" customHeight="1">
      <c r="A398" s="14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</row>
    <row r="399" ht="14.25" customHeight="1">
      <c r="A399" s="14"/>
      <c r="B399" s="14"/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</row>
    <row r="400" ht="14.25" customHeight="1">
      <c r="A400" s="14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</row>
    <row r="401" ht="14.25" customHeight="1">
      <c r="A401" s="14"/>
      <c r="B401" s="14"/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</row>
    <row r="402" ht="14.25" customHeight="1">
      <c r="A402" s="14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</row>
    <row r="403" ht="14.25" customHeight="1">
      <c r="A403" s="14"/>
      <c r="B403" s="14"/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</row>
    <row r="404" ht="14.25" customHeight="1">
      <c r="A404" s="14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</row>
    <row r="405" ht="14.25" customHeight="1">
      <c r="A405" s="14"/>
      <c r="B405" s="14"/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</row>
    <row r="406" ht="14.25" customHeight="1">
      <c r="A406" s="14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</row>
    <row r="407" ht="14.25" customHeight="1">
      <c r="A407" s="14"/>
      <c r="B407" s="14"/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</row>
    <row r="408" ht="14.25" customHeight="1">
      <c r="A408" s="14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</row>
    <row r="409" ht="14.25" customHeight="1">
      <c r="A409" s="14"/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</row>
    <row r="410" ht="14.25" customHeight="1">
      <c r="A410" s="14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</row>
    <row r="411" ht="14.25" customHeight="1">
      <c r="A411" s="14"/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</row>
    <row r="412" ht="14.25" customHeight="1">
      <c r="A412" s="14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</row>
    <row r="413" ht="14.25" customHeight="1">
      <c r="A413" s="14"/>
      <c r="B413" s="14"/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</row>
    <row r="414" ht="14.25" customHeight="1">
      <c r="A414" s="14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</row>
    <row r="415" ht="14.25" customHeight="1">
      <c r="A415" s="14"/>
      <c r="B415" s="14"/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</row>
    <row r="416" ht="14.25" customHeight="1">
      <c r="A416" s="14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</row>
    <row r="417" ht="14.25" customHeight="1">
      <c r="A417" s="14"/>
      <c r="B417" s="14"/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</row>
    <row r="418" ht="14.25" customHeight="1">
      <c r="A418" s="14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</row>
    <row r="419" ht="14.25" customHeight="1">
      <c r="A419" s="14"/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</row>
    <row r="420" ht="14.25" customHeight="1">
      <c r="A420" s="14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</row>
    <row r="421" ht="14.25" customHeight="1">
      <c r="A421" s="14"/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</row>
    <row r="422" ht="14.25" customHeight="1">
      <c r="A422" s="14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</row>
    <row r="423" ht="14.25" customHeight="1">
      <c r="A423" s="14"/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</row>
    <row r="424" ht="14.25" customHeight="1">
      <c r="A424" s="14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</row>
    <row r="425" ht="14.25" customHeight="1">
      <c r="A425" s="14"/>
      <c r="B425" s="14"/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</row>
    <row r="426" ht="14.25" customHeight="1">
      <c r="A426" s="14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</row>
    <row r="427" ht="14.25" customHeight="1">
      <c r="A427" s="14"/>
      <c r="B427" s="14"/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</row>
    <row r="428" ht="14.25" customHeight="1">
      <c r="A428" s="14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</row>
    <row r="429" ht="14.25" customHeight="1">
      <c r="A429" s="14"/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</row>
    <row r="430" ht="14.25" customHeight="1">
      <c r="A430" s="14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</row>
    <row r="431" ht="14.25" customHeight="1">
      <c r="A431" s="14"/>
      <c r="B431" s="14"/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</row>
    <row r="432" ht="14.25" customHeight="1">
      <c r="A432" s="14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</row>
    <row r="433" ht="14.25" customHeight="1">
      <c r="A433" s="14"/>
      <c r="B433" s="14"/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</row>
    <row r="434" ht="14.25" customHeight="1">
      <c r="A434" s="14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</row>
    <row r="435" ht="14.25" customHeight="1">
      <c r="A435" s="14"/>
      <c r="B435" s="14"/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</row>
    <row r="436" ht="14.25" customHeight="1">
      <c r="A436" s="14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</row>
    <row r="437" ht="14.25" customHeight="1">
      <c r="A437" s="14"/>
      <c r="B437" s="14"/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</row>
    <row r="438" ht="14.25" customHeight="1">
      <c r="A438" s="14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</row>
    <row r="439" ht="14.25" customHeight="1">
      <c r="A439" s="14"/>
      <c r="B439" s="14"/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</row>
    <row r="440" ht="14.25" customHeight="1">
      <c r="A440" s="14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</row>
    <row r="441" ht="14.25" customHeight="1">
      <c r="A441" s="14"/>
      <c r="B441" s="14"/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</row>
    <row r="442" ht="14.25" customHeight="1">
      <c r="A442" s="14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</row>
    <row r="443" ht="14.25" customHeight="1">
      <c r="A443" s="14"/>
      <c r="B443" s="14"/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</row>
    <row r="444" ht="14.25" customHeight="1">
      <c r="A444" s="14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</row>
    <row r="445" ht="14.25" customHeight="1">
      <c r="A445" s="14"/>
      <c r="B445" s="14"/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</row>
    <row r="446" ht="14.25" customHeight="1">
      <c r="A446" s="14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</row>
    <row r="447" ht="14.25" customHeight="1">
      <c r="A447" s="14"/>
      <c r="B447" s="14"/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</row>
    <row r="448" ht="14.25" customHeight="1">
      <c r="A448" s="14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</row>
    <row r="449" ht="14.25" customHeight="1">
      <c r="A449" s="14"/>
      <c r="B449" s="14"/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</row>
    <row r="450" ht="14.25" customHeight="1">
      <c r="A450" s="14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</row>
    <row r="451" ht="14.25" customHeight="1">
      <c r="A451" s="14"/>
      <c r="B451" s="14"/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</row>
    <row r="452" ht="14.25" customHeight="1">
      <c r="A452" s="14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</row>
    <row r="453" ht="14.25" customHeight="1">
      <c r="A453" s="14"/>
      <c r="B453" s="14"/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</row>
    <row r="454" ht="14.25" customHeight="1">
      <c r="A454" s="14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</row>
    <row r="455" ht="14.25" customHeight="1">
      <c r="A455" s="14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</row>
    <row r="456" ht="14.25" customHeight="1">
      <c r="A456" s="14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</row>
    <row r="457" ht="14.25" customHeight="1">
      <c r="A457" s="14"/>
      <c r="B457" s="14"/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</row>
    <row r="458" ht="14.25" customHeight="1">
      <c r="A458" s="14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</row>
    <row r="459" ht="14.25" customHeight="1">
      <c r="A459" s="14"/>
      <c r="B459" s="14"/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</row>
    <row r="460" ht="14.25" customHeight="1">
      <c r="A460" s="14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</row>
    <row r="461" ht="14.25" customHeight="1">
      <c r="A461" s="14"/>
      <c r="B461" s="14"/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</row>
    <row r="462" ht="14.25" customHeight="1">
      <c r="A462" s="14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</row>
    <row r="463" ht="14.25" customHeight="1">
      <c r="A463" s="14"/>
      <c r="B463" s="14"/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</row>
    <row r="464" ht="14.25" customHeight="1">
      <c r="A464" s="14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</row>
    <row r="465" ht="14.25" customHeight="1">
      <c r="A465" s="14"/>
      <c r="B465" s="14"/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</row>
    <row r="466" ht="14.25" customHeight="1">
      <c r="A466" s="14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</row>
    <row r="467" ht="14.25" customHeight="1">
      <c r="A467" s="14"/>
      <c r="B467" s="14"/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</row>
    <row r="468" ht="14.25" customHeight="1">
      <c r="A468" s="14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</row>
    <row r="469" ht="14.25" customHeight="1">
      <c r="A469" s="14"/>
      <c r="B469" s="14"/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</row>
    <row r="470" ht="14.25" customHeight="1">
      <c r="A470" s="14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</row>
    <row r="471" ht="14.25" customHeight="1">
      <c r="A471" s="14"/>
      <c r="B471" s="14"/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</row>
    <row r="472" ht="14.25" customHeight="1">
      <c r="A472" s="14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</row>
    <row r="473" ht="14.25" customHeight="1">
      <c r="A473" s="14"/>
      <c r="B473" s="14"/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</row>
    <row r="474" ht="14.25" customHeight="1">
      <c r="A474" s="14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</row>
    <row r="475" ht="14.25" customHeight="1">
      <c r="A475" s="14"/>
      <c r="B475" s="14"/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</row>
    <row r="476" ht="14.25" customHeight="1">
      <c r="A476" s="14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</row>
    <row r="477" ht="14.25" customHeight="1">
      <c r="A477" s="14"/>
      <c r="B477" s="14"/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</row>
    <row r="478" ht="14.25" customHeight="1">
      <c r="A478" s="14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</row>
    <row r="479" ht="14.25" customHeight="1">
      <c r="A479" s="14"/>
      <c r="B479" s="14"/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</row>
    <row r="480" ht="14.25" customHeight="1">
      <c r="A480" s="14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</row>
    <row r="481" ht="14.25" customHeight="1">
      <c r="A481" s="14"/>
      <c r="B481" s="14"/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</row>
    <row r="482" ht="14.25" customHeight="1">
      <c r="A482" s="14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</row>
    <row r="483" ht="14.25" customHeight="1">
      <c r="A483" s="14"/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</row>
    <row r="484" ht="14.25" customHeight="1">
      <c r="A484" s="14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</row>
    <row r="485" ht="14.25" customHeight="1">
      <c r="A485" s="14"/>
      <c r="B485" s="14"/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</row>
    <row r="486" ht="14.25" customHeight="1">
      <c r="A486" s="14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</row>
    <row r="487" ht="14.25" customHeight="1">
      <c r="A487" s="14"/>
      <c r="B487" s="14"/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</row>
    <row r="488" ht="14.25" customHeight="1">
      <c r="A488" s="14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</row>
    <row r="489" ht="14.25" customHeight="1">
      <c r="A489" s="14"/>
      <c r="B489" s="14"/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</row>
    <row r="490" ht="14.25" customHeight="1">
      <c r="A490" s="14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</row>
    <row r="491" ht="14.25" customHeight="1">
      <c r="A491" s="14"/>
      <c r="B491" s="14"/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</row>
    <row r="492" ht="14.25" customHeight="1">
      <c r="A492" s="14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</row>
    <row r="493" ht="14.25" customHeight="1">
      <c r="A493" s="14"/>
      <c r="B493" s="14"/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</row>
    <row r="494" ht="14.25" customHeight="1">
      <c r="A494" s="14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</row>
    <row r="495" ht="14.25" customHeight="1">
      <c r="A495" s="14"/>
      <c r="B495" s="14"/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</row>
    <row r="496" ht="14.25" customHeight="1">
      <c r="A496" s="14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</row>
    <row r="497" ht="14.25" customHeight="1">
      <c r="A497" s="14"/>
      <c r="B497" s="14"/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</row>
    <row r="498" ht="14.25" customHeight="1">
      <c r="A498" s="14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</row>
    <row r="499" ht="14.25" customHeight="1">
      <c r="A499" s="14"/>
      <c r="B499" s="14"/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</row>
    <row r="500" ht="14.25" customHeight="1">
      <c r="A500" s="14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</row>
    <row r="501" ht="14.25" customHeight="1">
      <c r="A501" s="14"/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</row>
    <row r="502" ht="14.25" customHeight="1">
      <c r="A502" s="14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</row>
    <row r="503" ht="14.25" customHeight="1">
      <c r="A503" s="14"/>
      <c r="B503" s="14"/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</row>
    <row r="504" ht="14.25" customHeight="1">
      <c r="A504" s="14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</row>
    <row r="505" ht="14.25" customHeight="1">
      <c r="A505" s="14"/>
      <c r="B505" s="14"/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</row>
    <row r="506" ht="14.25" customHeight="1">
      <c r="A506" s="14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</row>
    <row r="507" ht="14.25" customHeight="1">
      <c r="A507" s="14"/>
      <c r="B507" s="14"/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</row>
    <row r="508" ht="14.25" customHeight="1">
      <c r="A508" s="1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</row>
    <row r="509" ht="14.25" customHeight="1">
      <c r="A509" s="14"/>
      <c r="B509" s="14"/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</row>
    <row r="510" ht="14.25" customHeight="1">
      <c r="A510" s="14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</row>
    <row r="511" ht="14.25" customHeight="1">
      <c r="A511" s="14"/>
      <c r="B511" s="14"/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</row>
    <row r="512" ht="14.25" customHeight="1">
      <c r="A512" s="14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</row>
    <row r="513" ht="14.25" customHeight="1">
      <c r="A513" s="14"/>
      <c r="B513" s="14"/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</row>
    <row r="514" ht="14.25" customHeight="1">
      <c r="A514" s="14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</row>
    <row r="515" ht="14.25" customHeight="1">
      <c r="A515" s="14"/>
      <c r="B515" s="14"/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</row>
    <row r="516" ht="14.25" customHeight="1">
      <c r="A516" s="14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</row>
    <row r="517" ht="14.25" customHeight="1">
      <c r="A517" s="14"/>
      <c r="B517" s="14"/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</row>
    <row r="518" ht="14.25" customHeight="1">
      <c r="A518" s="14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</row>
    <row r="519" ht="14.25" customHeight="1">
      <c r="A519" s="14"/>
      <c r="B519" s="14"/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</row>
    <row r="520" ht="14.25" customHeight="1">
      <c r="A520" s="14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</row>
    <row r="521" ht="14.25" customHeight="1">
      <c r="A521" s="14"/>
      <c r="B521" s="14"/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</row>
    <row r="522" ht="14.25" customHeight="1">
      <c r="A522" s="14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</row>
    <row r="523" ht="14.25" customHeight="1">
      <c r="A523" s="14"/>
      <c r="B523" s="14"/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</row>
    <row r="524" ht="14.25" customHeight="1">
      <c r="A524" s="14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</row>
    <row r="525" ht="14.25" customHeight="1">
      <c r="A525" s="14"/>
      <c r="B525" s="14"/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</row>
    <row r="526" ht="14.25" customHeight="1">
      <c r="A526" s="14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</row>
    <row r="527" ht="14.25" customHeight="1">
      <c r="A527" s="14"/>
      <c r="B527" s="14"/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</row>
    <row r="528" ht="14.25" customHeight="1">
      <c r="A528" s="14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</row>
    <row r="529" ht="14.25" customHeight="1">
      <c r="A529" s="14"/>
      <c r="B529" s="14"/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</row>
    <row r="530" ht="14.25" customHeight="1">
      <c r="A530" s="14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</row>
    <row r="531" ht="14.25" customHeight="1">
      <c r="A531" s="14"/>
      <c r="B531" s="14"/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</row>
    <row r="532" ht="14.25" customHeight="1">
      <c r="A532" s="14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</row>
    <row r="533" ht="14.25" customHeight="1">
      <c r="A533" s="14"/>
      <c r="B533" s="14"/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</row>
    <row r="534" ht="14.25" customHeight="1">
      <c r="A534" s="14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</row>
    <row r="535" ht="14.25" customHeight="1">
      <c r="A535" s="14"/>
      <c r="B535" s="14"/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</row>
    <row r="536" ht="14.25" customHeight="1">
      <c r="A536" s="14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</row>
    <row r="537" ht="14.25" customHeight="1">
      <c r="A537" s="14"/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</row>
    <row r="538" ht="14.25" customHeight="1">
      <c r="A538" s="14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</row>
    <row r="539" ht="14.25" customHeight="1">
      <c r="A539" s="14"/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</row>
    <row r="540" ht="14.25" customHeight="1">
      <c r="A540" s="14"/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</row>
    <row r="541" ht="14.25" customHeight="1">
      <c r="A541" s="14"/>
      <c r="B541" s="14"/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</row>
    <row r="542" ht="14.25" customHeight="1">
      <c r="A542" s="14"/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</row>
    <row r="543" ht="14.25" customHeight="1">
      <c r="A543" s="14"/>
      <c r="B543" s="14"/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</row>
    <row r="544" ht="14.25" customHeight="1">
      <c r="A544" s="14"/>
      <c r="B544" s="14"/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</row>
    <row r="545" ht="14.25" customHeight="1">
      <c r="A545" s="14"/>
      <c r="B545" s="14"/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</row>
    <row r="546" ht="14.25" customHeight="1">
      <c r="A546" s="14"/>
      <c r="B546" s="14"/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</row>
    <row r="547" ht="14.25" customHeight="1">
      <c r="A547" s="14"/>
      <c r="B547" s="14"/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</row>
    <row r="548" ht="14.25" customHeight="1">
      <c r="A548" s="14"/>
      <c r="B548" s="14"/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</row>
    <row r="549" ht="14.25" customHeight="1">
      <c r="A549" s="14"/>
      <c r="B549" s="14"/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</row>
    <row r="550" ht="14.25" customHeight="1">
      <c r="A550" s="14"/>
      <c r="B550" s="14"/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</row>
    <row r="551" ht="14.25" customHeight="1">
      <c r="A551" s="14"/>
      <c r="B551" s="14"/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</row>
    <row r="552" ht="14.25" customHeight="1">
      <c r="A552" s="14"/>
      <c r="B552" s="14"/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</row>
    <row r="553" ht="14.25" customHeight="1">
      <c r="A553" s="14"/>
      <c r="B553" s="14"/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</row>
    <row r="554" ht="14.25" customHeight="1">
      <c r="A554" s="14"/>
      <c r="B554" s="14"/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</row>
    <row r="555" ht="14.25" customHeight="1">
      <c r="A555" s="14"/>
      <c r="B555" s="14"/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</row>
    <row r="556" ht="14.25" customHeight="1">
      <c r="A556" s="14"/>
      <c r="B556" s="14"/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</row>
    <row r="557" ht="14.25" customHeight="1">
      <c r="A557" s="14"/>
      <c r="B557" s="14"/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</row>
    <row r="558" ht="14.25" customHeight="1">
      <c r="A558" s="14"/>
      <c r="B558" s="14"/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</row>
    <row r="559" ht="14.25" customHeight="1">
      <c r="A559" s="14"/>
      <c r="B559" s="14"/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</row>
    <row r="560" ht="14.25" customHeight="1">
      <c r="A560" s="14"/>
      <c r="B560" s="14"/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</row>
    <row r="561" ht="14.25" customHeight="1">
      <c r="A561" s="14"/>
      <c r="B561" s="14"/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</row>
    <row r="562" ht="14.25" customHeight="1">
      <c r="A562" s="14"/>
      <c r="B562" s="14"/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</row>
    <row r="563" ht="14.25" customHeight="1">
      <c r="A563" s="14"/>
      <c r="B563" s="14"/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</row>
    <row r="564" ht="14.25" customHeight="1">
      <c r="A564" s="14"/>
      <c r="B564" s="14"/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</row>
    <row r="565" ht="14.25" customHeight="1">
      <c r="A565" s="14"/>
      <c r="B565" s="14"/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</row>
    <row r="566" ht="14.25" customHeight="1">
      <c r="A566" s="14"/>
      <c r="B566" s="14"/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</row>
    <row r="567" ht="14.25" customHeight="1">
      <c r="A567" s="14"/>
      <c r="B567" s="14"/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</row>
    <row r="568" ht="14.25" customHeight="1">
      <c r="A568" s="14"/>
      <c r="B568" s="14"/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</row>
    <row r="569" ht="14.25" customHeight="1">
      <c r="A569" s="14"/>
      <c r="B569" s="14"/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</row>
    <row r="570" ht="14.25" customHeight="1">
      <c r="A570" s="14"/>
      <c r="B570" s="14"/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</row>
    <row r="571" ht="14.25" customHeight="1">
      <c r="A571" s="14"/>
      <c r="B571" s="14"/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</row>
    <row r="572" ht="14.25" customHeight="1">
      <c r="A572" s="14"/>
      <c r="B572" s="14"/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</row>
    <row r="573" ht="14.25" customHeight="1">
      <c r="A573" s="14"/>
      <c r="B573" s="14"/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</row>
    <row r="574" ht="14.25" customHeight="1">
      <c r="A574" s="14"/>
      <c r="B574" s="14"/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</row>
    <row r="575" ht="14.25" customHeight="1">
      <c r="A575" s="14"/>
      <c r="B575" s="14"/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</row>
    <row r="576" ht="14.25" customHeight="1">
      <c r="A576" s="14"/>
      <c r="B576" s="14"/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</row>
    <row r="577" ht="14.25" customHeight="1">
      <c r="A577" s="14"/>
      <c r="B577" s="14"/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</row>
    <row r="578" ht="14.25" customHeight="1">
      <c r="A578" s="14"/>
      <c r="B578" s="14"/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</row>
    <row r="579" ht="14.25" customHeight="1">
      <c r="A579" s="14"/>
      <c r="B579" s="14"/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</row>
    <row r="580" ht="14.25" customHeight="1">
      <c r="A580" s="14"/>
      <c r="B580" s="14"/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</row>
    <row r="581" ht="14.25" customHeight="1">
      <c r="A581" s="14"/>
      <c r="B581" s="14"/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</row>
    <row r="582" ht="14.25" customHeight="1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</row>
    <row r="583" ht="14.25" customHeight="1">
      <c r="A583" s="14"/>
      <c r="B583" s="14"/>
      <c r="C583" s="14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</row>
    <row r="584" ht="14.25" customHeight="1">
      <c r="A584" s="14"/>
      <c r="B584" s="14"/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</row>
    <row r="585" ht="14.25" customHeight="1">
      <c r="A585" s="14"/>
      <c r="B585" s="14"/>
      <c r="C585" s="14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</row>
    <row r="586" ht="14.25" customHeight="1">
      <c r="A586" s="14"/>
      <c r="B586" s="14"/>
      <c r="C586" s="14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</row>
    <row r="587" ht="14.25" customHeight="1">
      <c r="A587" s="14"/>
      <c r="B587" s="14"/>
      <c r="C587" s="14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</row>
    <row r="588" ht="14.25" customHeight="1">
      <c r="A588" s="14"/>
      <c r="B588" s="14"/>
      <c r="C588" s="14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</row>
    <row r="589" ht="14.25" customHeight="1">
      <c r="A589" s="14"/>
      <c r="B589" s="14"/>
      <c r="C589" s="14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</row>
    <row r="590" ht="14.25" customHeight="1">
      <c r="A590" s="14"/>
      <c r="B590" s="14"/>
      <c r="C590" s="14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</row>
    <row r="591" ht="14.25" customHeight="1">
      <c r="A591" s="14"/>
      <c r="B591" s="14"/>
      <c r="C591" s="14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</row>
    <row r="592" ht="14.25" customHeight="1">
      <c r="A592" s="14"/>
      <c r="B592" s="14"/>
      <c r="C592" s="14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</row>
    <row r="593" ht="14.25" customHeight="1">
      <c r="A593" s="14"/>
      <c r="B593" s="14"/>
      <c r="C593" s="14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</row>
    <row r="594" ht="14.25" customHeight="1">
      <c r="A594" s="14"/>
      <c r="B594" s="14"/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</row>
    <row r="595" ht="14.25" customHeight="1">
      <c r="A595" s="14"/>
      <c r="B595" s="14"/>
      <c r="C595" s="14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</row>
    <row r="596" ht="14.25" customHeight="1">
      <c r="A596" s="14"/>
      <c r="B596" s="14"/>
      <c r="C596" s="14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</row>
    <row r="597" ht="14.25" customHeight="1">
      <c r="A597" s="14"/>
      <c r="B597" s="14"/>
      <c r="C597" s="14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</row>
    <row r="598" ht="14.25" customHeight="1">
      <c r="A598" s="14"/>
      <c r="B598" s="14"/>
      <c r="C598" s="14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</row>
    <row r="599" ht="14.25" customHeight="1">
      <c r="A599" s="14"/>
      <c r="B599" s="14"/>
      <c r="C599" s="14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</row>
    <row r="600" ht="14.25" customHeight="1">
      <c r="A600" s="14"/>
      <c r="B600" s="14"/>
      <c r="C600" s="14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</row>
    <row r="601" ht="14.25" customHeight="1">
      <c r="A601" s="14"/>
      <c r="B601" s="14"/>
      <c r="C601" s="14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</row>
    <row r="602" ht="14.25" customHeight="1">
      <c r="A602" s="1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</row>
    <row r="603" ht="14.25" customHeight="1">
      <c r="A603" s="14"/>
      <c r="B603" s="14"/>
      <c r="C603" s="14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</row>
    <row r="604" ht="14.25" customHeight="1">
      <c r="A604" s="14"/>
      <c r="B604" s="14"/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</row>
    <row r="605" ht="14.25" customHeight="1">
      <c r="A605" s="14"/>
      <c r="B605" s="14"/>
      <c r="C605" s="14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</row>
    <row r="606" ht="14.25" customHeight="1">
      <c r="A606" s="14"/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</row>
    <row r="607" ht="14.25" customHeight="1">
      <c r="A607" s="14"/>
      <c r="B607" s="14"/>
      <c r="C607" s="14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</row>
    <row r="608" ht="14.25" customHeight="1">
      <c r="A608" s="14"/>
      <c r="B608" s="14"/>
      <c r="C608" s="14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</row>
    <row r="609" ht="14.25" customHeight="1">
      <c r="A609" s="14"/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</row>
    <row r="610" ht="14.25" customHeight="1">
      <c r="A610" s="14"/>
      <c r="B610" s="14"/>
      <c r="C610" s="14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</row>
    <row r="611" ht="14.25" customHeight="1">
      <c r="A611" s="14"/>
      <c r="B611" s="14"/>
      <c r="C611" s="14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</row>
    <row r="612" ht="14.25" customHeight="1">
      <c r="A612" s="14"/>
      <c r="B612" s="14"/>
      <c r="C612" s="14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</row>
    <row r="613" ht="14.25" customHeight="1">
      <c r="A613" s="14"/>
      <c r="B613" s="14"/>
      <c r="C613" s="14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</row>
    <row r="614" ht="14.25" customHeight="1">
      <c r="A614" s="14"/>
      <c r="B614" s="14"/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</row>
    <row r="615" ht="14.25" customHeight="1">
      <c r="A615" s="14"/>
      <c r="B615" s="14"/>
      <c r="C615" s="14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</row>
    <row r="616" ht="14.25" customHeight="1">
      <c r="A616" s="14"/>
      <c r="B616" s="14"/>
      <c r="C616" s="14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</row>
    <row r="617" ht="14.25" customHeight="1">
      <c r="A617" s="14"/>
      <c r="B617" s="14"/>
      <c r="C617" s="14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</row>
    <row r="618" ht="14.25" customHeight="1">
      <c r="A618" s="14"/>
      <c r="B618" s="14"/>
      <c r="C618" s="14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</row>
    <row r="619" ht="14.25" customHeight="1">
      <c r="A619" s="14"/>
      <c r="B619" s="14"/>
      <c r="C619" s="14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</row>
    <row r="620" ht="14.25" customHeight="1">
      <c r="A620" s="14"/>
      <c r="B620" s="14"/>
      <c r="C620" s="14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</row>
    <row r="621" ht="14.25" customHeight="1">
      <c r="A621" s="14"/>
      <c r="B621" s="14"/>
      <c r="C621" s="14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</row>
    <row r="622" ht="14.25" customHeight="1">
      <c r="A622" s="14"/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</row>
    <row r="623" ht="14.25" customHeight="1">
      <c r="A623" s="14"/>
      <c r="B623" s="14"/>
      <c r="C623" s="14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</row>
    <row r="624" ht="14.25" customHeight="1">
      <c r="A624" s="14"/>
      <c r="B624" s="14"/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</row>
    <row r="625" ht="14.25" customHeight="1">
      <c r="A625" s="14"/>
      <c r="B625" s="14"/>
      <c r="C625" s="14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</row>
    <row r="626" ht="14.25" customHeight="1">
      <c r="A626" s="14"/>
      <c r="B626" s="14"/>
      <c r="C626" s="14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</row>
    <row r="627" ht="14.25" customHeight="1">
      <c r="A627" s="14"/>
      <c r="B627" s="14"/>
      <c r="C627" s="14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</row>
    <row r="628" ht="14.25" customHeight="1">
      <c r="A628" s="14"/>
      <c r="B628" s="14"/>
      <c r="C628" s="14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</row>
    <row r="629" ht="14.25" customHeight="1">
      <c r="A629" s="14"/>
      <c r="B629" s="14"/>
      <c r="C629" s="14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</row>
    <row r="630" ht="14.25" customHeight="1">
      <c r="A630" s="14"/>
      <c r="B630" s="14"/>
      <c r="C630" s="14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</row>
    <row r="631" ht="14.25" customHeight="1">
      <c r="A631" s="14"/>
      <c r="B631" s="14"/>
      <c r="C631" s="14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</row>
    <row r="632" ht="14.25" customHeight="1">
      <c r="A632" s="14"/>
      <c r="B632" s="14"/>
      <c r="C632" s="14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</row>
    <row r="633" ht="14.25" customHeight="1">
      <c r="A633" s="14"/>
      <c r="B633" s="14"/>
      <c r="C633" s="14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</row>
    <row r="634" ht="14.25" customHeight="1">
      <c r="A634" s="1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</row>
    <row r="635" ht="14.25" customHeight="1">
      <c r="A635" s="14"/>
      <c r="B635" s="14"/>
      <c r="C635" s="14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</row>
    <row r="636" ht="14.25" customHeight="1">
      <c r="A636" s="14"/>
      <c r="B636" s="14"/>
      <c r="C636" s="14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</row>
    <row r="637" ht="14.25" customHeight="1">
      <c r="A637" s="14"/>
      <c r="B637" s="14"/>
      <c r="C637" s="14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</row>
    <row r="638" ht="14.25" customHeight="1">
      <c r="A638" s="14"/>
      <c r="B638" s="14"/>
      <c r="C638" s="14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</row>
    <row r="639" ht="14.25" customHeight="1">
      <c r="A639" s="14"/>
      <c r="B639" s="14"/>
      <c r="C639" s="14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</row>
    <row r="640" ht="14.25" customHeight="1">
      <c r="A640" s="14"/>
      <c r="B640" s="14"/>
      <c r="C640" s="14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</row>
    <row r="641" ht="14.25" customHeight="1">
      <c r="A641" s="14"/>
      <c r="B641" s="14"/>
      <c r="C641" s="14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</row>
    <row r="642" ht="14.25" customHeight="1">
      <c r="A642" s="14"/>
      <c r="B642" s="14"/>
      <c r="C642" s="14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</row>
    <row r="643" ht="14.25" customHeight="1">
      <c r="A643" s="14"/>
      <c r="B643" s="14"/>
      <c r="C643" s="14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</row>
    <row r="644" ht="14.25" customHeight="1">
      <c r="A644" s="14"/>
      <c r="B644" s="14"/>
      <c r="C644" s="14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</row>
    <row r="645" ht="14.25" customHeight="1">
      <c r="A645" s="14"/>
      <c r="B645" s="14"/>
      <c r="C645" s="14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</row>
    <row r="646" ht="14.25" customHeight="1">
      <c r="A646" s="14"/>
      <c r="B646" s="14"/>
      <c r="C646" s="14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</row>
    <row r="647" ht="14.25" customHeight="1">
      <c r="A647" s="14"/>
      <c r="B647" s="14"/>
      <c r="C647" s="14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</row>
    <row r="648" ht="14.25" customHeight="1">
      <c r="A648" s="14"/>
      <c r="B648" s="14"/>
      <c r="C648" s="14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</row>
    <row r="649" ht="14.25" customHeight="1">
      <c r="A649" s="14"/>
      <c r="B649" s="14"/>
      <c r="C649" s="14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</row>
    <row r="650" ht="14.25" customHeight="1">
      <c r="A650" s="14"/>
      <c r="B650" s="14"/>
      <c r="C650" s="14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</row>
    <row r="651" ht="14.25" customHeight="1">
      <c r="A651" s="14"/>
      <c r="B651" s="14"/>
      <c r="C651" s="14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</row>
    <row r="652" ht="14.25" customHeight="1">
      <c r="A652" s="14"/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</row>
    <row r="653" ht="14.25" customHeight="1">
      <c r="A653" s="14"/>
      <c r="B653" s="14"/>
      <c r="C653" s="14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</row>
    <row r="654" ht="14.25" customHeight="1">
      <c r="A654" s="14"/>
      <c r="B654" s="14"/>
      <c r="C654" s="14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</row>
    <row r="655" ht="14.25" customHeight="1">
      <c r="A655" s="14"/>
      <c r="B655" s="14"/>
      <c r="C655" s="14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</row>
    <row r="656" ht="14.25" customHeight="1">
      <c r="A656" s="14"/>
      <c r="B656" s="14"/>
      <c r="C656" s="14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</row>
    <row r="657" ht="14.25" customHeight="1">
      <c r="A657" s="14"/>
      <c r="B657" s="14"/>
      <c r="C657" s="14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</row>
    <row r="658" ht="14.25" customHeight="1">
      <c r="A658" s="14"/>
      <c r="B658" s="14"/>
      <c r="C658" s="14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</row>
    <row r="659" ht="14.25" customHeight="1">
      <c r="A659" s="14"/>
      <c r="B659" s="14"/>
      <c r="C659" s="14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</row>
    <row r="660" ht="14.25" customHeight="1">
      <c r="A660" s="14"/>
      <c r="B660" s="14"/>
      <c r="C660" s="14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</row>
    <row r="661" ht="14.25" customHeight="1">
      <c r="A661" s="14"/>
      <c r="B661" s="14"/>
      <c r="C661" s="14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</row>
    <row r="662" ht="14.25" customHeight="1">
      <c r="A662" s="14"/>
      <c r="B662" s="14"/>
      <c r="C662" s="14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</row>
    <row r="663" ht="14.25" customHeight="1">
      <c r="A663" s="14"/>
      <c r="B663" s="14"/>
      <c r="C663" s="14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</row>
    <row r="664" ht="14.25" customHeight="1">
      <c r="A664" s="14"/>
      <c r="B664" s="14"/>
      <c r="C664" s="14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</row>
    <row r="665" ht="14.25" customHeight="1">
      <c r="A665" s="14"/>
      <c r="B665" s="14"/>
      <c r="C665" s="14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</row>
    <row r="666" ht="14.25" customHeight="1">
      <c r="A666" s="14"/>
      <c r="B666" s="14"/>
      <c r="C666" s="14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</row>
    <row r="667" ht="14.25" customHeight="1">
      <c r="A667" s="14"/>
      <c r="B667" s="14"/>
      <c r="C667" s="14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</row>
    <row r="668" ht="14.25" customHeight="1">
      <c r="A668" s="14"/>
      <c r="B668" s="14"/>
      <c r="C668" s="14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</row>
    <row r="669" ht="14.25" customHeight="1">
      <c r="A669" s="14"/>
      <c r="B669" s="14"/>
      <c r="C669" s="14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</row>
    <row r="670" ht="14.25" customHeight="1">
      <c r="A670" s="14"/>
      <c r="B670" s="14"/>
      <c r="C670" s="14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</row>
    <row r="671" ht="14.25" customHeight="1">
      <c r="A671" s="14"/>
      <c r="B671" s="14"/>
      <c r="C671" s="14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</row>
    <row r="672" ht="14.25" customHeight="1">
      <c r="A672" s="14"/>
      <c r="B672" s="14"/>
      <c r="C672" s="14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</row>
    <row r="673" ht="14.25" customHeight="1">
      <c r="A673" s="14"/>
      <c r="B673" s="14"/>
      <c r="C673" s="14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</row>
    <row r="674" ht="14.25" customHeight="1">
      <c r="A674" s="14"/>
      <c r="B674" s="14"/>
      <c r="C674" s="14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</row>
    <row r="675" ht="14.25" customHeight="1">
      <c r="A675" s="14"/>
      <c r="B675" s="14"/>
      <c r="C675" s="14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</row>
    <row r="676" ht="14.25" customHeight="1">
      <c r="A676" s="14"/>
      <c r="B676" s="14"/>
      <c r="C676" s="14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</row>
    <row r="677" ht="14.25" customHeight="1">
      <c r="A677" s="14"/>
      <c r="B677" s="14"/>
      <c r="C677" s="14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</row>
    <row r="678" ht="14.25" customHeight="1">
      <c r="A678" s="14"/>
      <c r="B678" s="14"/>
      <c r="C678" s="14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</row>
    <row r="679" ht="14.25" customHeight="1">
      <c r="A679" s="14"/>
      <c r="B679" s="14"/>
      <c r="C679" s="14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</row>
    <row r="680" ht="14.25" customHeight="1">
      <c r="A680" s="14"/>
      <c r="B680" s="14"/>
      <c r="C680" s="14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</row>
    <row r="681" ht="14.25" customHeight="1">
      <c r="A681" s="14"/>
      <c r="B681" s="14"/>
      <c r="C681" s="14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</row>
    <row r="682" ht="14.25" customHeight="1">
      <c r="A682" s="14"/>
      <c r="B682" s="14"/>
      <c r="C682" s="14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</row>
    <row r="683" ht="14.25" customHeight="1">
      <c r="A683" s="14"/>
      <c r="B683" s="14"/>
      <c r="C683" s="14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</row>
    <row r="684" ht="14.25" customHeight="1">
      <c r="A684" s="14"/>
      <c r="B684" s="14"/>
      <c r="C684" s="14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</row>
    <row r="685" ht="14.25" customHeight="1">
      <c r="A685" s="14"/>
      <c r="B685" s="14"/>
      <c r="C685" s="14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</row>
    <row r="686" ht="14.25" customHeight="1">
      <c r="A686" s="14"/>
      <c r="B686" s="14"/>
      <c r="C686" s="14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</row>
    <row r="687" ht="14.25" customHeight="1">
      <c r="A687" s="14"/>
      <c r="B687" s="14"/>
      <c r="C687" s="14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</row>
    <row r="688" ht="14.25" customHeight="1">
      <c r="A688" s="14"/>
      <c r="B688" s="14"/>
      <c r="C688" s="14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</row>
    <row r="689" ht="14.25" customHeight="1">
      <c r="A689" s="14"/>
      <c r="B689" s="14"/>
      <c r="C689" s="14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</row>
    <row r="690" ht="14.25" customHeight="1">
      <c r="A690" s="14"/>
      <c r="B690" s="14"/>
      <c r="C690" s="14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</row>
    <row r="691" ht="14.25" customHeight="1">
      <c r="A691" s="14"/>
      <c r="B691" s="14"/>
      <c r="C691" s="14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</row>
    <row r="692" ht="14.25" customHeight="1">
      <c r="A692" s="14"/>
      <c r="B692" s="14"/>
      <c r="C692" s="14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</row>
    <row r="693" ht="14.25" customHeight="1">
      <c r="A693" s="14"/>
      <c r="B693" s="14"/>
      <c r="C693" s="14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</row>
    <row r="694" ht="14.25" customHeight="1">
      <c r="A694" s="14"/>
      <c r="B694" s="14"/>
      <c r="C694" s="14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</row>
    <row r="695" ht="14.25" customHeight="1">
      <c r="A695" s="14"/>
      <c r="B695" s="14"/>
      <c r="C695" s="14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</row>
    <row r="696" ht="14.25" customHeight="1">
      <c r="A696" s="14"/>
      <c r="B696" s="14"/>
      <c r="C696" s="14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</row>
    <row r="697" ht="14.25" customHeight="1">
      <c r="A697" s="14"/>
      <c r="B697" s="14"/>
      <c r="C697" s="14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</row>
    <row r="698" ht="14.25" customHeight="1">
      <c r="A698" s="14"/>
      <c r="B698" s="14"/>
      <c r="C698" s="14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</row>
    <row r="699" ht="14.25" customHeight="1">
      <c r="A699" s="14"/>
      <c r="B699" s="14"/>
      <c r="C699" s="14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</row>
    <row r="700" ht="14.25" customHeight="1">
      <c r="A700" s="14"/>
      <c r="B700" s="14"/>
      <c r="C700" s="14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</row>
    <row r="701" ht="14.25" customHeight="1">
      <c r="A701" s="14"/>
      <c r="B701" s="14"/>
      <c r="C701" s="14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</row>
    <row r="702" ht="14.25" customHeight="1">
      <c r="A702" s="14"/>
      <c r="B702" s="14"/>
      <c r="C702" s="14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</row>
    <row r="703" ht="14.25" customHeight="1">
      <c r="A703" s="14"/>
      <c r="B703" s="14"/>
      <c r="C703" s="14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</row>
    <row r="704" ht="14.25" customHeight="1">
      <c r="A704" s="14"/>
      <c r="B704" s="14"/>
      <c r="C704" s="14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</row>
    <row r="705" ht="14.25" customHeight="1">
      <c r="A705" s="14"/>
      <c r="B705" s="14"/>
      <c r="C705" s="14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</row>
    <row r="706" ht="14.25" customHeight="1">
      <c r="A706" s="14"/>
      <c r="B706" s="14"/>
      <c r="C706" s="14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</row>
    <row r="707" ht="14.25" customHeight="1">
      <c r="A707" s="14"/>
      <c r="B707" s="14"/>
      <c r="C707" s="14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</row>
    <row r="708" ht="14.25" customHeight="1">
      <c r="A708" s="14"/>
      <c r="B708" s="14"/>
      <c r="C708" s="14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</row>
    <row r="709" ht="14.25" customHeight="1">
      <c r="A709" s="14"/>
      <c r="B709" s="14"/>
      <c r="C709" s="14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</row>
    <row r="710" ht="14.25" customHeight="1">
      <c r="A710" s="14"/>
      <c r="B710" s="14"/>
      <c r="C710" s="14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</row>
    <row r="711" ht="14.25" customHeight="1">
      <c r="A711" s="14"/>
      <c r="B711" s="14"/>
      <c r="C711" s="14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</row>
    <row r="712" ht="14.25" customHeight="1">
      <c r="A712" s="14"/>
      <c r="B712" s="14"/>
      <c r="C712" s="14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</row>
    <row r="713" ht="14.25" customHeight="1">
      <c r="A713" s="14"/>
      <c r="B713" s="14"/>
      <c r="C713" s="14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</row>
    <row r="714" ht="14.25" customHeight="1">
      <c r="A714" s="14"/>
      <c r="B714" s="14"/>
      <c r="C714" s="14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</row>
    <row r="715" ht="14.25" customHeight="1">
      <c r="A715" s="14"/>
      <c r="B715" s="14"/>
      <c r="C715" s="14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</row>
    <row r="716" ht="14.25" customHeight="1">
      <c r="A716" s="14"/>
      <c r="B716" s="14"/>
      <c r="C716" s="14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</row>
    <row r="717" ht="14.25" customHeight="1">
      <c r="A717" s="14"/>
      <c r="B717" s="14"/>
      <c r="C717" s="14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</row>
    <row r="718" ht="14.25" customHeight="1">
      <c r="A718" s="14"/>
      <c r="B718" s="14"/>
      <c r="C718" s="14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</row>
    <row r="719" ht="14.25" customHeight="1">
      <c r="A719" s="14"/>
      <c r="B719" s="14"/>
      <c r="C719" s="14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</row>
    <row r="720" ht="14.25" customHeight="1">
      <c r="A720" s="14"/>
      <c r="B720" s="14"/>
      <c r="C720" s="14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</row>
    <row r="721" ht="14.25" customHeight="1">
      <c r="A721" s="14"/>
      <c r="B721" s="14"/>
      <c r="C721" s="14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</row>
    <row r="722" ht="14.25" customHeight="1">
      <c r="A722" s="14"/>
      <c r="B722" s="14"/>
      <c r="C722" s="14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</row>
    <row r="723" ht="14.25" customHeight="1">
      <c r="A723" s="14"/>
      <c r="B723" s="14"/>
      <c r="C723" s="14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</row>
    <row r="724" ht="14.25" customHeight="1">
      <c r="A724" s="14"/>
      <c r="B724" s="14"/>
      <c r="C724" s="14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</row>
    <row r="725" ht="14.25" customHeight="1">
      <c r="A725" s="14"/>
      <c r="B725" s="14"/>
      <c r="C725" s="14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</row>
    <row r="726" ht="14.25" customHeight="1">
      <c r="A726" s="14"/>
      <c r="B726" s="14"/>
      <c r="C726" s="14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</row>
    <row r="727" ht="14.25" customHeight="1">
      <c r="A727" s="14"/>
      <c r="B727" s="14"/>
      <c r="C727" s="14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</row>
    <row r="728" ht="14.25" customHeight="1">
      <c r="A728" s="14"/>
      <c r="B728" s="14"/>
      <c r="C728" s="14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</row>
    <row r="729" ht="14.25" customHeight="1">
      <c r="A729" s="14"/>
      <c r="B729" s="14"/>
      <c r="C729" s="14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</row>
    <row r="730" ht="14.25" customHeight="1">
      <c r="A730" s="14"/>
      <c r="B730" s="14"/>
      <c r="C730" s="14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</row>
    <row r="731" ht="14.25" customHeight="1">
      <c r="A731" s="14"/>
      <c r="B731" s="14"/>
      <c r="C731" s="14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</row>
    <row r="732" ht="14.25" customHeight="1">
      <c r="A732" s="14"/>
      <c r="B732" s="14"/>
      <c r="C732" s="14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</row>
    <row r="733" ht="14.25" customHeight="1">
      <c r="A733" s="14"/>
      <c r="B733" s="14"/>
      <c r="C733" s="14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</row>
    <row r="734" ht="14.25" customHeight="1">
      <c r="A734" s="14"/>
      <c r="B734" s="14"/>
      <c r="C734" s="14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</row>
    <row r="735" ht="14.25" customHeight="1">
      <c r="A735" s="14"/>
      <c r="B735" s="14"/>
      <c r="C735" s="14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</row>
    <row r="736" ht="14.25" customHeight="1">
      <c r="A736" s="14"/>
      <c r="B736" s="14"/>
      <c r="C736" s="14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</row>
    <row r="737" ht="14.25" customHeight="1">
      <c r="A737" s="14"/>
      <c r="B737" s="14"/>
      <c r="C737" s="14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</row>
    <row r="738" ht="14.25" customHeight="1">
      <c r="A738" s="14"/>
      <c r="B738" s="14"/>
      <c r="C738" s="14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</row>
    <row r="739" ht="14.25" customHeight="1">
      <c r="A739" s="14"/>
      <c r="B739" s="14"/>
      <c r="C739" s="14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</row>
    <row r="740" ht="14.25" customHeight="1">
      <c r="A740" s="14"/>
      <c r="B740" s="14"/>
      <c r="C740" s="14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</row>
    <row r="741" ht="14.25" customHeight="1">
      <c r="A741" s="14"/>
      <c r="B741" s="14"/>
      <c r="C741" s="14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</row>
    <row r="742" ht="14.25" customHeight="1">
      <c r="A742" s="14"/>
      <c r="B742" s="14"/>
      <c r="C742" s="14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</row>
    <row r="743" ht="14.25" customHeight="1">
      <c r="A743" s="14"/>
      <c r="B743" s="14"/>
      <c r="C743" s="14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</row>
    <row r="744" ht="14.25" customHeight="1">
      <c r="A744" s="14"/>
      <c r="B744" s="14"/>
      <c r="C744" s="14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</row>
    <row r="745" ht="14.25" customHeight="1">
      <c r="A745" s="14"/>
      <c r="B745" s="14"/>
      <c r="C745" s="14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</row>
    <row r="746" ht="14.25" customHeight="1">
      <c r="A746" s="14"/>
      <c r="B746" s="14"/>
      <c r="C746" s="14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</row>
    <row r="747" ht="14.25" customHeight="1">
      <c r="A747" s="14"/>
      <c r="B747" s="14"/>
      <c r="C747" s="14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</row>
    <row r="748" ht="14.25" customHeight="1">
      <c r="A748" s="14"/>
      <c r="B748" s="14"/>
      <c r="C748" s="14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</row>
    <row r="749" ht="14.25" customHeight="1">
      <c r="A749" s="14"/>
      <c r="B749" s="14"/>
      <c r="C749" s="14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</row>
    <row r="750" ht="14.25" customHeight="1">
      <c r="A750" s="14"/>
      <c r="B750" s="14"/>
      <c r="C750" s="14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</row>
    <row r="751" ht="14.25" customHeight="1">
      <c r="A751" s="14"/>
      <c r="B751" s="14"/>
      <c r="C751" s="14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</row>
    <row r="752" ht="14.25" customHeight="1">
      <c r="A752" s="14"/>
      <c r="B752" s="14"/>
      <c r="C752" s="14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</row>
    <row r="753" ht="14.25" customHeight="1">
      <c r="A753" s="14"/>
      <c r="B753" s="14"/>
      <c r="C753" s="14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</row>
    <row r="754" ht="14.25" customHeight="1">
      <c r="A754" s="14"/>
      <c r="B754" s="14"/>
      <c r="C754" s="14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</row>
    <row r="755" ht="14.25" customHeight="1">
      <c r="A755" s="14"/>
      <c r="B755" s="14"/>
      <c r="C755" s="14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</row>
    <row r="756" ht="14.25" customHeight="1">
      <c r="A756" s="14"/>
      <c r="B756" s="14"/>
      <c r="C756" s="14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</row>
    <row r="757" ht="14.25" customHeight="1">
      <c r="A757" s="14"/>
      <c r="B757" s="14"/>
      <c r="C757" s="14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</row>
    <row r="758" ht="14.25" customHeight="1">
      <c r="A758" s="14"/>
      <c r="B758" s="14"/>
      <c r="C758" s="14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</row>
    <row r="759" ht="14.25" customHeight="1">
      <c r="A759" s="14"/>
      <c r="B759" s="14"/>
      <c r="C759" s="14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</row>
    <row r="760" ht="14.25" customHeight="1">
      <c r="A760" s="14"/>
      <c r="B760" s="14"/>
      <c r="C760" s="14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</row>
    <row r="761" ht="14.25" customHeight="1">
      <c r="A761" s="14"/>
      <c r="B761" s="14"/>
      <c r="C761" s="14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</row>
    <row r="762" ht="14.25" customHeight="1">
      <c r="A762" s="14"/>
      <c r="B762" s="14"/>
      <c r="C762" s="14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</row>
    <row r="763" ht="14.25" customHeight="1">
      <c r="A763" s="14"/>
      <c r="B763" s="14"/>
      <c r="C763" s="14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</row>
    <row r="764" ht="14.25" customHeight="1">
      <c r="A764" s="14"/>
      <c r="B764" s="14"/>
      <c r="C764" s="14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</row>
    <row r="765" ht="14.25" customHeight="1">
      <c r="A765" s="14"/>
      <c r="B765" s="14"/>
      <c r="C765" s="14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</row>
    <row r="766" ht="14.25" customHeight="1">
      <c r="A766" s="14"/>
      <c r="B766" s="14"/>
      <c r="C766" s="14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</row>
    <row r="767" ht="14.25" customHeight="1">
      <c r="A767" s="14"/>
      <c r="B767" s="14"/>
      <c r="C767" s="14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</row>
    <row r="768" ht="14.25" customHeight="1">
      <c r="A768" s="14"/>
      <c r="B768" s="14"/>
      <c r="C768" s="14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</row>
    <row r="769" ht="14.25" customHeight="1">
      <c r="A769" s="14"/>
      <c r="B769" s="14"/>
      <c r="C769" s="14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</row>
    <row r="770" ht="14.25" customHeight="1">
      <c r="A770" s="14"/>
      <c r="B770" s="14"/>
      <c r="C770" s="14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</row>
    <row r="771" ht="14.25" customHeight="1">
      <c r="A771" s="14"/>
      <c r="B771" s="14"/>
      <c r="C771" s="14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</row>
    <row r="772" ht="14.25" customHeight="1">
      <c r="A772" s="14"/>
      <c r="B772" s="14"/>
      <c r="C772" s="14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</row>
    <row r="773" ht="14.25" customHeight="1">
      <c r="A773" s="14"/>
      <c r="B773" s="14"/>
      <c r="C773" s="14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</row>
    <row r="774" ht="14.25" customHeight="1">
      <c r="A774" s="14"/>
      <c r="B774" s="14"/>
      <c r="C774" s="14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</row>
    <row r="775" ht="14.25" customHeight="1">
      <c r="A775" s="14"/>
      <c r="B775" s="14"/>
      <c r="C775" s="14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</row>
    <row r="776" ht="14.25" customHeight="1">
      <c r="A776" s="14"/>
      <c r="B776" s="14"/>
      <c r="C776" s="14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</row>
    <row r="777" ht="14.25" customHeight="1">
      <c r="A777" s="14"/>
      <c r="B777" s="14"/>
      <c r="C777" s="14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</row>
    <row r="778" ht="14.25" customHeight="1">
      <c r="A778" s="14"/>
      <c r="B778" s="14"/>
      <c r="C778" s="14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</row>
    <row r="779" ht="14.25" customHeight="1">
      <c r="A779" s="14"/>
      <c r="B779" s="14"/>
      <c r="C779" s="14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</row>
    <row r="780" ht="14.25" customHeight="1">
      <c r="A780" s="14"/>
      <c r="B780" s="14"/>
      <c r="C780" s="14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</row>
    <row r="781" ht="14.25" customHeight="1">
      <c r="A781" s="14"/>
      <c r="B781" s="14"/>
      <c r="C781" s="14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</row>
    <row r="782" ht="14.25" customHeight="1">
      <c r="A782" s="14"/>
      <c r="B782" s="14"/>
      <c r="C782" s="14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</row>
    <row r="783" ht="14.25" customHeight="1">
      <c r="A783" s="14"/>
      <c r="B783" s="14"/>
      <c r="C783" s="14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</row>
    <row r="784" ht="14.25" customHeight="1">
      <c r="A784" s="14"/>
      <c r="B784" s="14"/>
      <c r="C784" s="14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</row>
    <row r="785" ht="14.25" customHeight="1">
      <c r="A785" s="14"/>
      <c r="B785" s="14"/>
      <c r="C785" s="14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</row>
    <row r="786" ht="14.25" customHeight="1">
      <c r="A786" s="14"/>
      <c r="B786" s="14"/>
      <c r="C786" s="14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</row>
    <row r="787" ht="14.25" customHeight="1">
      <c r="A787" s="14"/>
      <c r="B787" s="14"/>
      <c r="C787" s="14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</row>
    <row r="788" ht="14.25" customHeight="1">
      <c r="A788" s="14"/>
      <c r="B788" s="14"/>
      <c r="C788" s="14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</row>
    <row r="789" ht="14.25" customHeight="1">
      <c r="A789" s="14"/>
      <c r="B789" s="14"/>
      <c r="C789" s="14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</row>
    <row r="790" ht="14.25" customHeight="1">
      <c r="A790" s="14"/>
      <c r="B790" s="14"/>
      <c r="C790" s="14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</row>
    <row r="791" ht="14.25" customHeight="1">
      <c r="A791" s="14"/>
      <c r="B791" s="14"/>
      <c r="C791" s="14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</row>
    <row r="792" ht="14.25" customHeight="1">
      <c r="A792" s="14"/>
      <c r="B792" s="14"/>
      <c r="C792" s="14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</row>
    <row r="793" ht="14.25" customHeight="1">
      <c r="A793" s="14"/>
      <c r="B793" s="14"/>
      <c r="C793" s="14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</row>
    <row r="794" ht="14.25" customHeight="1">
      <c r="A794" s="14"/>
      <c r="B794" s="14"/>
      <c r="C794" s="14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</row>
    <row r="795" ht="14.25" customHeight="1">
      <c r="A795" s="14"/>
      <c r="B795" s="14"/>
      <c r="C795" s="14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</row>
    <row r="796" ht="14.25" customHeight="1">
      <c r="A796" s="14"/>
      <c r="B796" s="14"/>
      <c r="C796" s="14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</row>
    <row r="797" ht="14.25" customHeight="1">
      <c r="A797" s="14"/>
      <c r="B797" s="14"/>
      <c r="C797" s="14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</row>
    <row r="798" ht="14.25" customHeight="1">
      <c r="A798" s="14"/>
      <c r="B798" s="14"/>
      <c r="C798" s="14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</row>
    <row r="799" ht="14.25" customHeight="1">
      <c r="A799" s="14"/>
      <c r="B799" s="14"/>
      <c r="C799" s="14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</row>
    <row r="800" ht="14.25" customHeight="1">
      <c r="A800" s="14"/>
      <c r="B800" s="14"/>
      <c r="C800" s="14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</row>
    <row r="801" ht="14.25" customHeight="1">
      <c r="A801" s="14"/>
      <c r="B801" s="14"/>
      <c r="C801" s="14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</row>
    <row r="802" ht="14.25" customHeight="1">
      <c r="A802" s="14"/>
      <c r="B802" s="14"/>
      <c r="C802" s="14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</row>
    <row r="803" ht="14.25" customHeight="1">
      <c r="A803" s="14"/>
      <c r="B803" s="14"/>
      <c r="C803" s="14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</row>
    <row r="804" ht="14.25" customHeight="1">
      <c r="A804" s="14"/>
      <c r="B804" s="14"/>
      <c r="C804" s="14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</row>
    <row r="805" ht="14.25" customHeight="1">
      <c r="A805" s="14"/>
      <c r="B805" s="14"/>
      <c r="C805" s="14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</row>
    <row r="806" ht="14.25" customHeight="1">
      <c r="A806" s="14"/>
      <c r="B806" s="14"/>
      <c r="C806" s="14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</row>
    <row r="807" ht="14.25" customHeight="1">
      <c r="A807" s="14"/>
      <c r="B807" s="14"/>
      <c r="C807" s="14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</row>
    <row r="808" ht="14.25" customHeight="1">
      <c r="A808" s="14"/>
      <c r="B808" s="14"/>
      <c r="C808" s="14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</row>
    <row r="809" ht="14.25" customHeight="1">
      <c r="A809" s="14"/>
      <c r="B809" s="14"/>
      <c r="C809" s="14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</row>
    <row r="810" ht="14.25" customHeight="1">
      <c r="A810" s="14"/>
      <c r="B810" s="14"/>
      <c r="C810" s="14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</row>
    <row r="811" ht="14.25" customHeight="1">
      <c r="A811" s="14"/>
      <c r="B811" s="14"/>
      <c r="C811" s="14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</row>
    <row r="812" ht="14.25" customHeight="1">
      <c r="A812" s="14"/>
      <c r="B812" s="14"/>
      <c r="C812" s="14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</row>
    <row r="813" ht="14.25" customHeight="1">
      <c r="A813" s="14"/>
      <c r="B813" s="14"/>
      <c r="C813" s="14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</row>
    <row r="814" ht="14.25" customHeight="1">
      <c r="A814" s="14"/>
      <c r="B814" s="14"/>
      <c r="C814" s="14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</row>
    <row r="815" ht="14.25" customHeight="1">
      <c r="A815" s="14"/>
      <c r="B815" s="14"/>
      <c r="C815" s="14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</row>
    <row r="816" ht="14.25" customHeight="1">
      <c r="A816" s="14"/>
      <c r="B816" s="14"/>
      <c r="C816" s="14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</row>
    <row r="817" ht="14.25" customHeight="1">
      <c r="A817" s="14"/>
      <c r="B817" s="14"/>
      <c r="C817" s="14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</row>
    <row r="818" ht="14.25" customHeight="1">
      <c r="A818" s="14"/>
      <c r="B818" s="14"/>
      <c r="C818" s="14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</row>
    <row r="819" ht="14.25" customHeight="1">
      <c r="A819" s="14"/>
      <c r="B819" s="14"/>
      <c r="C819" s="14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</row>
    <row r="820" ht="14.25" customHeight="1">
      <c r="A820" s="14"/>
      <c r="B820" s="14"/>
      <c r="C820" s="14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</row>
    <row r="821" ht="14.25" customHeight="1">
      <c r="A821" s="14"/>
      <c r="B821" s="14"/>
      <c r="C821" s="14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</row>
    <row r="822" ht="14.25" customHeight="1">
      <c r="A822" s="14"/>
      <c r="B822" s="14"/>
      <c r="C822" s="14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</row>
    <row r="823" ht="14.25" customHeight="1">
      <c r="A823" s="14"/>
      <c r="B823" s="14"/>
      <c r="C823" s="14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</row>
    <row r="824" ht="14.25" customHeight="1">
      <c r="A824" s="14"/>
      <c r="B824" s="14"/>
      <c r="C824" s="14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</row>
    <row r="825" ht="14.25" customHeight="1">
      <c r="A825" s="14"/>
      <c r="B825" s="14"/>
      <c r="C825" s="14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</row>
    <row r="826" ht="14.25" customHeight="1">
      <c r="A826" s="14"/>
      <c r="B826" s="14"/>
      <c r="C826" s="14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</row>
    <row r="827" ht="14.25" customHeight="1">
      <c r="A827" s="14"/>
      <c r="B827" s="14"/>
      <c r="C827" s="14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</row>
    <row r="828" ht="14.25" customHeight="1">
      <c r="A828" s="14"/>
      <c r="B828" s="14"/>
      <c r="C828" s="14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</row>
    <row r="829" ht="14.25" customHeight="1">
      <c r="A829" s="14"/>
      <c r="B829" s="14"/>
      <c r="C829" s="14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</row>
    <row r="830" ht="14.25" customHeight="1">
      <c r="A830" s="14"/>
      <c r="B830" s="14"/>
      <c r="C830" s="14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</row>
    <row r="831" ht="14.25" customHeight="1">
      <c r="A831" s="14"/>
      <c r="B831" s="14"/>
      <c r="C831" s="14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</row>
    <row r="832" ht="14.25" customHeight="1">
      <c r="A832" s="14"/>
      <c r="B832" s="14"/>
      <c r="C832" s="14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</row>
    <row r="833" ht="14.25" customHeight="1">
      <c r="A833" s="14"/>
      <c r="B833" s="14"/>
      <c r="C833" s="14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</row>
    <row r="834" ht="14.25" customHeight="1">
      <c r="A834" s="14"/>
      <c r="B834" s="14"/>
      <c r="C834" s="14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</row>
    <row r="835" ht="14.25" customHeight="1">
      <c r="A835" s="14"/>
      <c r="B835" s="14"/>
      <c r="C835" s="14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</row>
    <row r="836" ht="14.25" customHeight="1">
      <c r="A836" s="14"/>
      <c r="B836" s="14"/>
      <c r="C836" s="14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</row>
    <row r="837" ht="14.25" customHeight="1">
      <c r="A837" s="14"/>
      <c r="B837" s="14"/>
      <c r="C837" s="14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</row>
    <row r="838" ht="14.25" customHeight="1">
      <c r="A838" s="14"/>
      <c r="B838" s="14"/>
      <c r="C838" s="14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</row>
    <row r="839" ht="14.25" customHeight="1">
      <c r="A839" s="14"/>
      <c r="B839" s="14"/>
      <c r="C839" s="14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</row>
    <row r="840" ht="14.25" customHeight="1">
      <c r="A840" s="14"/>
      <c r="B840" s="14"/>
      <c r="C840" s="14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</row>
    <row r="841" ht="14.25" customHeight="1">
      <c r="A841" s="14"/>
      <c r="B841" s="14"/>
      <c r="C841" s="14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</row>
    <row r="842" ht="14.25" customHeight="1">
      <c r="A842" s="14"/>
      <c r="B842" s="14"/>
      <c r="C842" s="14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</row>
    <row r="843" ht="14.25" customHeight="1">
      <c r="A843" s="14"/>
      <c r="B843" s="14"/>
      <c r="C843" s="14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</row>
    <row r="844" ht="14.25" customHeight="1">
      <c r="A844" s="14"/>
      <c r="B844" s="14"/>
      <c r="C844" s="14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</row>
    <row r="845" ht="14.25" customHeight="1">
      <c r="A845" s="14"/>
      <c r="B845" s="14"/>
      <c r="C845" s="14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</row>
    <row r="846" ht="14.25" customHeight="1">
      <c r="A846" s="14"/>
      <c r="B846" s="14"/>
      <c r="C846" s="14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</row>
    <row r="847" ht="14.25" customHeight="1">
      <c r="A847" s="14"/>
      <c r="B847" s="14"/>
      <c r="C847" s="14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</row>
    <row r="848" ht="14.25" customHeight="1">
      <c r="A848" s="14"/>
      <c r="B848" s="14"/>
      <c r="C848" s="14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</row>
    <row r="849" ht="14.25" customHeight="1">
      <c r="A849" s="14"/>
      <c r="B849" s="14"/>
      <c r="C849" s="14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</row>
    <row r="850" ht="14.25" customHeight="1">
      <c r="A850" s="14"/>
      <c r="B850" s="14"/>
      <c r="C850" s="14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</row>
    <row r="851" ht="14.25" customHeight="1">
      <c r="A851" s="14"/>
      <c r="B851" s="14"/>
      <c r="C851" s="14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</row>
    <row r="852" ht="14.25" customHeight="1">
      <c r="A852" s="14"/>
      <c r="B852" s="14"/>
      <c r="C852" s="14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</row>
    <row r="853" ht="14.25" customHeight="1">
      <c r="A853" s="14"/>
      <c r="B853" s="14"/>
      <c r="C853" s="14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</row>
    <row r="854" ht="14.25" customHeight="1">
      <c r="A854" s="14"/>
      <c r="B854" s="14"/>
      <c r="C854" s="14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</row>
    <row r="855" ht="14.25" customHeight="1">
      <c r="A855" s="14"/>
      <c r="B855" s="14"/>
      <c r="C855" s="14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</row>
    <row r="856" ht="14.25" customHeight="1">
      <c r="A856" s="14"/>
      <c r="B856" s="14"/>
      <c r="C856" s="14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</row>
    <row r="857" ht="14.25" customHeight="1">
      <c r="A857" s="14"/>
      <c r="B857" s="14"/>
      <c r="C857" s="14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</row>
    <row r="858" ht="14.25" customHeight="1">
      <c r="A858" s="14"/>
      <c r="B858" s="14"/>
      <c r="C858" s="14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4"/>
    </row>
    <row r="859" ht="14.25" customHeight="1">
      <c r="A859" s="14"/>
      <c r="B859" s="14"/>
      <c r="C859" s="14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4"/>
    </row>
    <row r="860" ht="14.25" customHeight="1">
      <c r="A860" s="14"/>
      <c r="B860" s="14"/>
      <c r="C860" s="14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</row>
    <row r="861" ht="14.25" customHeight="1">
      <c r="A861" s="14"/>
      <c r="B861" s="14"/>
      <c r="C861" s="14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4"/>
    </row>
    <row r="862" ht="14.25" customHeight="1">
      <c r="A862" s="14"/>
      <c r="B862" s="14"/>
      <c r="C862" s="14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4"/>
    </row>
    <row r="863" ht="14.25" customHeight="1">
      <c r="A863" s="14"/>
      <c r="B863" s="14"/>
      <c r="C863" s="14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4"/>
    </row>
    <row r="864" ht="14.25" customHeight="1">
      <c r="A864" s="14"/>
      <c r="B864" s="14"/>
      <c r="C864" s="14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4"/>
    </row>
    <row r="865" ht="14.25" customHeight="1">
      <c r="A865" s="14"/>
      <c r="B865" s="14"/>
      <c r="C865" s="14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4"/>
    </row>
    <row r="866" ht="14.25" customHeight="1">
      <c r="A866" s="14"/>
      <c r="B866" s="14"/>
      <c r="C866" s="14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4"/>
    </row>
    <row r="867" ht="14.25" customHeight="1">
      <c r="A867" s="14"/>
      <c r="B867" s="14"/>
      <c r="C867" s="14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</row>
    <row r="868" ht="14.25" customHeight="1">
      <c r="A868" s="14"/>
      <c r="B868" s="14"/>
      <c r="C868" s="14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4"/>
    </row>
    <row r="869" ht="14.25" customHeight="1">
      <c r="A869" s="14"/>
      <c r="B869" s="14"/>
      <c r="C869" s="14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4"/>
    </row>
    <row r="870" ht="14.25" customHeight="1">
      <c r="A870" s="14"/>
      <c r="B870" s="14"/>
      <c r="C870" s="14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4"/>
    </row>
    <row r="871" ht="14.25" customHeight="1">
      <c r="A871" s="14"/>
      <c r="B871" s="14"/>
      <c r="C871" s="14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4"/>
    </row>
    <row r="872" ht="14.25" customHeight="1">
      <c r="A872" s="14"/>
      <c r="B872" s="14"/>
      <c r="C872" s="14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4"/>
    </row>
    <row r="873" ht="14.25" customHeight="1">
      <c r="A873" s="14"/>
      <c r="B873" s="14"/>
      <c r="C873" s="14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4"/>
    </row>
    <row r="874" ht="14.25" customHeight="1">
      <c r="A874" s="14"/>
      <c r="B874" s="14"/>
      <c r="C874" s="14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</row>
    <row r="875" ht="14.25" customHeight="1">
      <c r="A875" s="14"/>
      <c r="B875" s="14"/>
      <c r="C875" s="14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4"/>
    </row>
    <row r="876" ht="14.25" customHeight="1">
      <c r="A876" s="14"/>
      <c r="B876" s="14"/>
      <c r="C876" s="14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4"/>
    </row>
    <row r="877" ht="14.25" customHeight="1">
      <c r="A877" s="14"/>
      <c r="B877" s="14"/>
      <c r="C877" s="14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4"/>
    </row>
    <row r="878" ht="14.25" customHeight="1">
      <c r="A878" s="14"/>
      <c r="B878" s="14"/>
      <c r="C878" s="14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4"/>
    </row>
    <row r="879" ht="14.25" customHeight="1">
      <c r="A879" s="14"/>
      <c r="B879" s="14"/>
      <c r="C879" s="14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4"/>
    </row>
    <row r="880" ht="14.25" customHeight="1">
      <c r="A880" s="14"/>
      <c r="B880" s="14"/>
      <c r="C880" s="14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4"/>
    </row>
    <row r="881" ht="14.25" customHeight="1">
      <c r="A881" s="14"/>
      <c r="B881" s="14"/>
      <c r="C881" s="14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</row>
    <row r="882" ht="14.25" customHeight="1">
      <c r="A882" s="14"/>
      <c r="B882" s="14"/>
      <c r="C882" s="14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4"/>
    </row>
    <row r="883" ht="14.25" customHeight="1">
      <c r="A883" s="14"/>
      <c r="B883" s="14"/>
      <c r="C883" s="14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4"/>
    </row>
    <row r="884" ht="14.25" customHeight="1">
      <c r="A884" s="14"/>
      <c r="B884" s="14"/>
      <c r="C884" s="14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4"/>
    </row>
    <row r="885" ht="14.25" customHeight="1">
      <c r="A885" s="14"/>
      <c r="B885" s="14"/>
      <c r="C885" s="14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4"/>
    </row>
    <row r="886" ht="14.25" customHeight="1">
      <c r="A886" s="14"/>
      <c r="B886" s="14"/>
      <c r="C886" s="14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4"/>
    </row>
    <row r="887" ht="14.25" customHeight="1">
      <c r="A887" s="14"/>
      <c r="B887" s="14"/>
      <c r="C887" s="14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4"/>
    </row>
    <row r="888" ht="14.25" customHeight="1">
      <c r="A888" s="14"/>
      <c r="B888" s="14"/>
      <c r="C888" s="14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</row>
    <row r="889" ht="14.25" customHeight="1">
      <c r="A889" s="14"/>
      <c r="B889" s="14"/>
      <c r="C889" s="14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4"/>
    </row>
    <row r="890" ht="14.25" customHeight="1">
      <c r="A890" s="14"/>
      <c r="B890" s="14"/>
      <c r="C890" s="14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4"/>
    </row>
    <row r="891" ht="14.25" customHeight="1">
      <c r="A891" s="14"/>
      <c r="B891" s="14"/>
      <c r="C891" s="14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4"/>
    </row>
    <row r="892" ht="14.25" customHeight="1">
      <c r="A892" s="14"/>
      <c r="B892" s="14"/>
      <c r="C892" s="14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4"/>
    </row>
    <row r="893" ht="14.25" customHeight="1">
      <c r="A893" s="14"/>
      <c r="B893" s="14"/>
      <c r="C893" s="14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4"/>
    </row>
    <row r="894" ht="14.25" customHeight="1">
      <c r="A894" s="14"/>
      <c r="B894" s="14"/>
      <c r="C894" s="14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4"/>
    </row>
    <row r="895" ht="14.25" customHeight="1">
      <c r="A895" s="14"/>
      <c r="B895" s="14"/>
      <c r="C895" s="14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</row>
    <row r="896" ht="14.25" customHeight="1">
      <c r="A896" s="14"/>
      <c r="B896" s="14"/>
      <c r="C896" s="14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</row>
    <row r="897" ht="14.25" customHeight="1">
      <c r="A897" s="14"/>
      <c r="B897" s="14"/>
      <c r="C897" s="14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4"/>
    </row>
    <row r="898" ht="14.25" customHeight="1">
      <c r="A898" s="14"/>
      <c r="B898" s="14"/>
      <c r="C898" s="14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4"/>
    </row>
    <row r="899" ht="14.25" customHeight="1">
      <c r="A899" s="14"/>
      <c r="B899" s="14"/>
      <c r="C899" s="14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4"/>
    </row>
    <row r="900" ht="14.25" customHeight="1">
      <c r="A900" s="14"/>
      <c r="B900" s="14"/>
      <c r="C900" s="14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4"/>
    </row>
    <row r="901" ht="14.25" customHeight="1">
      <c r="A901" s="14"/>
      <c r="B901" s="14"/>
      <c r="C901" s="14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4"/>
    </row>
    <row r="902" ht="14.25" customHeight="1">
      <c r="A902" s="14"/>
      <c r="B902" s="14"/>
      <c r="C902" s="14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</row>
    <row r="903" ht="14.25" customHeight="1">
      <c r="A903" s="14"/>
      <c r="B903" s="14"/>
      <c r="C903" s="14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4"/>
    </row>
    <row r="904" ht="14.25" customHeight="1">
      <c r="A904" s="14"/>
      <c r="B904" s="14"/>
      <c r="C904" s="14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4"/>
    </row>
    <row r="905" ht="14.25" customHeight="1">
      <c r="A905" s="14"/>
      <c r="B905" s="14"/>
      <c r="C905" s="14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4"/>
    </row>
    <row r="906" ht="14.25" customHeight="1">
      <c r="A906" s="14"/>
      <c r="B906" s="14"/>
      <c r="C906" s="14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4"/>
    </row>
    <row r="907" ht="14.25" customHeight="1">
      <c r="A907" s="14"/>
      <c r="B907" s="14"/>
      <c r="C907" s="14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4"/>
    </row>
    <row r="908" ht="14.25" customHeight="1">
      <c r="A908" s="14"/>
      <c r="B908" s="14"/>
      <c r="C908" s="14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4"/>
    </row>
    <row r="909" ht="14.25" customHeight="1">
      <c r="A909" s="14"/>
      <c r="B909" s="14"/>
      <c r="C909" s="14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</row>
    <row r="910" ht="14.25" customHeight="1">
      <c r="A910" s="14"/>
      <c r="B910" s="14"/>
      <c r="C910" s="14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4"/>
    </row>
    <row r="911" ht="14.25" customHeight="1">
      <c r="A911" s="14"/>
      <c r="B911" s="14"/>
      <c r="C911" s="14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4"/>
    </row>
    <row r="912" ht="14.25" customHeight="1">
      <c r="A912" s="14"/>
      <c r="B912" s="14"/>
      <c r="C912" s="14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4"/>
    </row>
    <row r="913" ht="14.25" customHeight="1">
      <c r="A913" s="14"/>
      <c r="B913" s="14"/>
      <c r="C913" s="14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4"/>
    </row>
    <row r="914" ht="14.25" customHeight="1">
      <c r="A914" s="14"/>
      <c r="B914" s="14"/>
      <c r="C914" s="14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4"/>
    </row>
    <row r="915" ht="14.25" customHeight="1">
      <c r="A915" s="14"/>
      <c r="B915" s="14"/>
      <c r="C915" s="14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4"/>
    </row>
    <row r="916" ht="14.25" customHeight="1">
      <c r="A916" s="14"/>
      <c r="B916" s="14"/>
      <c r="C916" s="14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</row>
    <row r="917" ht="14.25" customHeight="1">
      <c r="A917" s="14"/>
      <c r="B917" s="14"/>
      <c r="C917" s="14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4"/>
    </row>
    <row r="918" ht="14.25" customHeight="1">
      <c r="A918" s="14"/>
      <c r="B918" s="14"/>
      <c r="C918" s="14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4"/>
    </row>
    <row r="919" ht="14.25" customHeight="1">
      <c r="A919" s="14"/>
      <c r="B919" s="14"/>
      <c r="C919" s="14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4"/>
    </row>
    <row r="920" ht="14.25" customHeight="1">
      <c r="A920" s="14"/>
      <c r="B920" s="14"/>
      <c r="C920" s="14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4"/>
    </row>
    <row r="921" ht="14.25" customHeight="1">
      <c r="A921" s="14"/>
      <c r="B921" s="14"/>
      <c r="C921" s="14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4"/>
    </row>
    <row r="922" ht="14.25" customHeight="1">
      <c r="A922" s="14"/>
      <c r="B922" s="14"/>
      <c r="C922" s="14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4"/>
    </row>
    <row r="923" ht="14.25" customHeight="1">
      <c r="A923" s="14"/>
      <c r="B923" s="14"/>
      <c r="C923" s="14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</row>
    <row r="924" ht="14.25" customHeight="1">
      <c r="A924" s="14"/>
      <c r="B924" s="14"/>
      <c r="C924" s="14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4"/>
    </row>
    <row r="925" ht="14.25" customHeight="1">
      <c r="A925" s="14"/>
      <c r="B925" s="14"/>
      <c r="C925" s="14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4"/>
    </row>
    <row r="926" ht="14.25" customHeight="1">
      <c r="A926" s="14"/>
      <c r="B926" s="14"/>
      <c r="C926" s="14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4"/>
    </row>
    <row r="927" ht="14.25" customHeight="1">
      <c r="A927" s="14"/>
      <c r="B927" s="14"/>
      <c r="C927" s="14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4"/>
    </row>
    <row r="928" ht="14.25" customHeight="1">
      <c r="A928" s="14"/>
      <c r="B928" s="14"/>
      <c r="C928" s="14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4"/>
    </row>
    <row r="929" ht="14.25" customHeight="1">
      <c r="A929" s="14"/>
      <c r="B929" s="14"/>
      <c r="C929" s="14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4"/>
    </row>
    <row r="930" ht="14.25" customHeight="1">
      <c r="A930" s="14"/>
      <c r="B930" s="14"/>
      <c r="C930" s="14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</row>
    <row r="931" ht="14.25" customHeight="1">
      <c r="A931" s="14"/>
      <c r="B931" s="14"/>
      <c r="C931" s="14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4"/>
    </row>
    <row r="932" ht="14.25" customHeight="1">
      <c r="A932" s="14"/>
      <c r="B932" s="14"/>
      <c r="C932" s="14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4"/>
    </row>
    <row r="933" ht="14.25" customHeight="1">
      <c r="A933" s="14"/>
      <c r="B933" s="14"/>
      <c r="C933" s="14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4"/>
    </row>
    <row r="934" ht="14.25" customHeight="1">
      <c r="A934" s="14"/>
      <c r="B934" s="14"/>
      <c r="C934" s="14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4"/>
    </row>
    <row r="935" ht="14.25" customHeight="1">
      <c r="A935" s="14"/>
      <c r="B935" s="14"/>
      <c r="C935" s="14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</row>
    <row r="936" ht="14.25" customHeight="1">
      <c r="A936" s="14"/>
      <c r="B936" s="14"/>
      <c r="C936" s="14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</row>
    <row r="937" ht="14.25" customHeight="1">
      <c r="A937" s="14"/>
      <c r="B937" s="14"/>
      <c r="C937" s="14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</row>
    <row r="938" ht="14.25" customHeight="1">
      <c r="A938" s="14"/>
      <c r="B938" s="14"/>
      <c r="C938" s="14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</row>
    <row r="939" ht="14.25" customHeight="1">
      <c r="A939" s="14"/>
      <c r="B939" s="14"/>
      <c r="C939" s="14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4"/>
    </row>
    <row r="940" ht="14.25" customHeight="1">
      <c r="A940" s="14"/>
      <c r="B940" s="14"/>
      <c r="C940" s="14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4"/>
    </row>
    <row r="941" ht="14.25" customHeight="1">
      <c r="A941" s="14"/>
      <c r="B941" s="14"/>
      <c r="C941" s="14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4"/>
    </row>
    <row r="942" ht="14.25" customHeight="1">
      <c r="A942" s="14"/>
      <c r="B942" s="14"/>
      <c r="C942" s="14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4"/>
    </row>
    <row r="943" ht="14.25" customHeight="1">
      <c r="A943" s="14"/>
      <c r="B943" s="14"/>
      <c r="C943" s="14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4"/>
    </row>
    <row r="944" ht="14.25" customHeight="1">
      <c r="A944" s="14"/>
      <c r="B944" s="14"/>
      <c r="C944" s="14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</row>
    <row r="945" ht="14.25" customHeight="1">
      <c r="A945" s="14"/>
      <c r="B945" s="14"/>
      <c r="C945" s="14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4"/>
    </row>
    <row r="946" ht="14.25" customHeight="1">
      <c r="A946" s="14"/>
      <c r="B946" s="14"/>
      <c r="C946" s="14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4"/>
    </row>
    <row r="947" ht="14.25" customHeight="1">
      <c r="A947" s="14"/>
      <c r="B947" s="14"/>
      <c r="C947" s="14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4"/>
    </row>
    <row r="948" ht="14.25" customHeight="1">
      <c r="A948" s="14"/>
      <c r="B948" s="14"/>
      <c r="C948" s="14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4"/>
    </row>
    <row r="949" ht="14.25" customHeight="1">
      <c r="A949" s="14"/>
      <c r="B949" s="14"/>
      <c r="C949" s="14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4"/>
    </row>
    <row r="950" ht="14.25" customHeight="1">
      <c r="A950" s="14"/>
      <c r="B950" s="14"/>
      <c r="C950" s="14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4"/>
    </row>
    <row r="951" ht="14.25" customHeight="1">
      <c r="A951" s="14"/>
      <c r="B951" s="14"/>
      <c r="C951" s="14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</row>
    <row r="952" ht="14.25" customHeight="1">
      <c r="A952" s="14"/>
      <c r="B952" s="14"/>
      <c r="C952" s="14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4"/>
    </row>
    <row r="953" ht="14.25" customHeight="1">
      <c r="A953" s="14"/>
      <c r="B953" s="14"/>
      <c r="C953" s="14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4"/>
    </row>
    <row r="954" ht="14.25" customHeight="1">
      <c r="A954" s="14"/>
      <c r="B954" s="14"/>
      <c r="C954" s="14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</row>
    <row r="955" ht="14.25" customHeight="1">
      <c r="A955" s="14"/>
      <c r="B955" s="14"/>
      <c r="C955" s="14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4"/>
    </row>
    <row r="956" ht="14.25" customHeight="1">
      <c r="A956" s="14"/>
      <c r="B956" s="14"/>
      <c r="C956" s="14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4"/>
    </row>
    <row r="957" ht="14.25" customHeight="1">
      <c r="A957" s="14"/>
      <c r="B957" s="14"/>
      <c r="C957" s="14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4"/>
    </row>
    <row r="958" ht="14.25" customHeight="1">
      <c r="A958" s="14"/>
      <c r="B958" s="14"/>
      <c r="C958" s="14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</row>
    <row r="959" ht="14.25" customHeight="1">
      <c r="A959" s="1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4"/>
    </row>
    <row r="960" ht="14.25" customHeight="1">
      <c r="A960" s="14"/>
      <c r="B960" s="14"/>
      <c r="C960" s="14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4"/>
    </row>
    <row r="961" ht="14.25" customHeight="1">
      <c r="A961" s="14"/>
      <c r="B961" s="14"/>
      <c r="C961" s="14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</row>
    <row r="962" ht="14.25" customHeight="1">
      <c r="A962" s="14"/>
      <c r="B962" s="14"/>
      <c r="C962" s="14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</row>
    <row r="963" ht="14.25" customHeight="1">
      <c r="A963" s="14"/>
      <c r="B963" s="14"/>
      <c r="C963" s="14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</row>
    <row r="964" ht="14.25" customHeight="1">
      <c r="A964" s="14"/>
      <c r="B964" s="14"/>
      <c r="C964" s="14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</row>
    <row r="965" ht="14.25" customHeight="1">
      <c r="A965" s="14"/>
      <c r="B965" s="14"/>
      <c r="C965" s="14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</row>
    <row r="966" ht="14.25" customHeight="1">
      <c r="A966" s="14"/>
      <c r="B966" s="14"/>
      <c r="C966" s="14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4"/>
    </row>
    <row r="967" ht="14.25" customHeight="1">
      <c r="A967" s="14"/>
      <c r="B967" s="14"/>
      <c r="C967" s="14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4"/>
    </row>
    <row r="968" ht="14.25" customHeight="1">
      <c r="A968" s="14"/>
      <c r="B968" s="14"/>
      <c r="C968" s="14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4"/>
    </row>
    <row r="969" ht="14.25" customHeight="1">
      <c r="A969" s="14"/>
      <c r="B969" s="14"/>
      <c r="C969" s="14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4"/>
    </row>
    <row r="970" ht="14.25" customHeight="1">
      <c r="A970" s="14"/>
      <c r="B970" s="14"/>
      <c r="C970" s="14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4"/>
    </row>
    <row r="971" ht="14.25" customHeight="1">
      <c r="A971" s="14"/>
      <c r="B971" s="14"/>
      <c r="C971" s="14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4"/>
    </row>
    <row r="972" ht="14.25" customHeight="1">
      <c r="A972" s="14"/>
      <c r="B972" s="14"/>
      <c r="C972" s="14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</row>
    <row r="973" ht="14.25" customHeight="1">
      <c r="A973" s="14"/>
      <c r="B973" s="14"/>
      <c r="C973" s="14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4"/>
    </row>
    <row r="974" ht="14.25" customHeight="1">
      <c r="A974" s="14"/>
      <c r="B974" s="14"/>
      <c r="C974" s="14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  <c r="Y974" s="14"/>
      <c r="Z974" s="14"/>
    </row>
    <row r="975" ht="14.25" customHeight="1">
      <c r="A975" s="14"/>
      <c r="B975" s="14"/>
      <c r="C975" s="14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  <c r="Y975" s="14"/>
      <c r="Z975" s="14"/>
    </row>
    <row r="976" ht="14.25" customHeight="1">
      <c r="A976" s="14"/>
      <c r="B976" s="14"/>
      <c r="C976" s="14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  <c r="Y976" s="14"/>
      <c r="Z976" s="14"/>
    </row>
    <row r="977" ht="14.25" customHeight="1">
      <c r="A977" s="14"/>
      <c r="B977" s="14"/>
      <c r="C977" s="14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  <c r="Y977" s="14"/>
      <c r="Z977" s="14"/>
    </row>
    <row r="978" ht="14.25" customHeight="1">
      <c r="A978" s="14"/>
      <c r="B978" s="14"/>
      <c r="C978" s="14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  <c r="Y978" s="14"/>
      <c r="Z978" s="14"/>
    </row>
    <row r="979" ht="14.25" customHeight="1">
      <c r="A979" s="14"/>
      <c r="B979" s="14"/>
      <c r="C979" s="14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4"/>
    </row>
    <row r="980" ht="14.25" customHeight="1">
      <c r="A980" s="14"/>
      <c r="B980" s="14"/>
      <c r="C980" s="14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  <c r="Y980" s="14"/>
      <c r="Z980" s="14"/>
    </row>
    <row r="981" ht="14.25" customHeight="1">
      <c r="A981" s="14"/>
      <c r="B981" s="14"/>
      <c r="C981" s="14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  <c r="Y981" s="14"/>
      <c r="Z981" s="14"/>
    </row>
    <row r="982" ht="14.25" customHeight="1">
      <c r="A982" s="14"/>
      <c r="B982" s="14"/>
      <c r="C982" s="14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  <c r="Y982" s="14"/>
      <c r="Z982" s="14"/>
    </row>
    <row r="983" ht="14.25" customHeight="1">
      <c r="A983" s="14"/>
      <c r="B983" s="14"/>
      <c r="C983" s="14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  <c r="Y983" s="14"/>
      <c r="Z983" s="14"/>
    </row>
    <row r="984" ht="14.25" customHeight="1">
      <c r="A984" s="14"/>
      <c r="B984" s="14"/>
      <c r="C984" s="14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  <c r="Y984" s="14"/>
      <c r="Z984" s="14"/>
    </row>
    <row r="985" ht="14.25" customHeight="1">
      <c r="A985" s="14"/>
      <c r="B985" s="14"/>
      <c r="C985" s="14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  <c r="Y985" s="14"/>
      <c r="Z985" s="14"/>
    </row>
    <row r="986" ht="14.25" customHeight="1">
      <c r="A986" s="14"/>
      <c r="B986" s="14"/>
      <c r="C986" s="14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4"/>
    </row>
    <row r="987" ht="14.25" customHeight="1">
      <c r="A987" s="14"/>
      <c r="B987" s="14"/>
      <c r="C987" s="14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  <c r="Y987" s="14"/>
      <c r="Z987" s="14"/>
    </row>
    <row r="988" ht="14.25" customHeight="1">
      <c r="A988" s="14"/>
      <c r="B988" s="14"/>
      <c r="C988" s="14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  <c r="Y988" s="14"/>
      <c r="Z988" s="14"/>
    </row>
    <row r="989" ht="14.25" customHeight="1">
      <c r="A989" s="14"/>
      <c r="B989" s="14"/>
      <c r="C989" s="14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  <c r="Y989" s="14"/>
      <c r="Z989" s="14"/>
    </row>
    <row r="990" ht="14.25" customHeight="1">
      <c r="A990" s="14"/>
      <c r="B990" s="14"/>
      <c r="C990" s="14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  <c r="Y990" s="14"/>
      <c r="Z990" s="14"/>
    </row>
    <row r="991" ht="14.25" customHeight="1">
      <c r="A991" s="14"/>
      <c r="B991" s="14"/>
      <c r="C991" s="14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  <c r="Y991" s="14"/>
      <c r="Z991" s="14"/>
    </row>
    <row r="992" ht="14.25" customHeight="1">
      <c r="A992" s="14"/>
      <c r="B992" s="14"/>
      <c r="C992" s="14"/>
      <c r="D992" s="14"/>
      <c r="E992" s="14"/>
      <c r="F992" s="14"/>
      <c r="G992" s="14"/>
      <c r="H992" s="14"/>
      <c r="I992" s="14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  <c r="Y992" s="14"/>
      <c r="Z992" s="14"/>
    </row>
    <row r="993" ht="14.25" customHeight="1">
      <c r="A993" s="14"/>
      <c r="B993" s="14"/>
      <c r="C993" s="14"/>
      <c r="D993" s="14"/>
      <c r="E993" s="14"/>
      <c r="F993" s="14"/>
      <c r="G993" s="14"/>
      <c r="H993" s="14"/>
      <c r="I993" s="14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4"/>
    </row>
    <row r="994" ht="14.25" customHeight="1">
      <c r="A994" s="14"/>
      <c r="B994" s="14"/>
      <c r="C994" s="14"/>
      <c r="D994" s="14"/>
      <c r="E994" s="14"/>
      <c r="F994" s="14"/>
      <c r="G994" s="14"/>
      <c r="H994" s="14"/>
      <c r="I994" s="14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  <c r="Y994" s="14"/>
      <c r="Z994" s="14"/>
    </row>
    <row r="995" ht="14.25" customHeight="1">
      <c r="A995" s="14"/>
      <c r="B995" s="14"/>
      <c r="C995" s="14"/>
      <c r="D995" s="14"/>
      <c r="E995" s="14"/>
      <c r="F995" s="14"/>
      <c r="G995" s="14"/>
      <c r="H995" s="14"/>
      <c r="I995" s="14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  <c r="Y995" s="14"/>
      <c r="Z995" s="14"/>
    </row>
    <row r="996" ht="14.25" customHeight="1">
      <c r="A996" s="14"/>
      <c r="B996" s="14"/>
      <c r="C996" s="14"/>
      <c r="D996" s="14"/>
      <c r="E996" s="14"/>
      <c r="F996" s="14"/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  <c r="Y996" s="14"/>
      <c r="Z996" s="14"/>
    </row>
    <row r="997" ht="14.25" customHeight="1">
      <c r="A997" s="14"/>
      <c r="B997" s="14"/>
      <c r="C997" s="14"/>
      <c r="D997" s="14"/>
      <c r="E997" s="14"/>
      <c r="F997" s="14"/>
      <c r="G997" s="14"/>
      <c r="H997" s="14"/>
      <c r="I997" s="14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  <c r="Y997" s="14"/>
      <c r="Z997" s="14"/>
    </row>
    <row r="998" ht="14.25" customHeight="1">
      <c r="A998" s="14"/>
      <c r="B998" s="14"/>
      <c r="C998" s="14"/>
      <c r="D998" s="14"/>
      <c r="E998" s="14"/>
      <c r="F998" s="14"/>
      <c r="G998" s="14"/>
      <c r="H998" s="14"/>
      <c r="I998" s="14"/>
      <c r="J998" s="14"/>
      <c r="K998" s="14"/>
      <c r="L998" s="14"/>
      <c r="M998" s="14"/>
      <c r="N998" s="14"/>
      <c r="O998" s="14"/>
      <c r="P998" s="14"/>
      <c r="Q998" s="14"/>
      <c r="R998" s="14"/>
      <c r="S998" s="14"/>
      <c r="T998" s="14"/>
      <c r="U998" s="14"/>
      <c r="V998" s="14"/>
      <c r="W998" s="14"/>
      <c r="X998" s="14"/>
      <c r="Y998" s="14"/>
      <c r="Z998" s="14"/>
    </row>
    <row r="999" ht="14.25" customHeight="1">
      <c r="A999" s="14"/>
      <c r="B999" s="14"/>
      <c r="C999" s="14"/>
      <c r="D999" s="14"/>
      <c r="E999" s="14"/>
      <c r="F999" s="14"/>
      <c r="G999" s="14"/>
      <c r="H999" s="14"/>
      <c r="I999" s="14"/>
      <c r="J999" s="14"/>
      <c r="K999" s="14"/>
      <c r="L999" s="14"/>
      <c r="M999" s="14"/>
      <c r="N999" s="14"/>
      <c r="O999" s="14"/>
      <c r="P999" s="14"/>
      <c r="Q999" s="14"/>
      <c r="R999" s="14"/>
      <c r="S999" s="14"/>
      <c r="T999" s="14"/>
      <c r="U999" s="14"/>
      <c r="V999" s="14"/>
      <c r="W999" s="14"/>
      <c r="X999" s="14"/>
      <c r="Y999" s="14"/>
      <c r="Z999" s="14"/>
    </row>
    <row r="1000" ht="14.25" customHeight="1">
      <c r="A1000" s="14"/>
      <c r="B1000" s="14"/>
      <c r="C1000" s="14"/>
      <c r="D1000" s="14"/>
      <c r="E1000" s="14"/>
      <c r="F1000" s="14"/>
      <c r="G1000" s="14"/>
      <c r="H1000" s="14"/>
      <c r="I1000" s="14"/>
      <c r="J1000" s="14"/>
      <c r="K1000" s="14"/>
      <c r="L1000" s="14"/>
      <c r="M1000" s="14"/>
      <c r="N1000" s="14"/>
      <c r="O1000" s="14"/>
      <c r="P1000" s="14"/>
      <c r="Q1000" s="14"/>
      <c r="R1000" s="14"/>
      <c r="S1000" s="14"/>
      <c r="T1000" s="14"/>
      <c r="U1000" s="14"/>
      <c r="V1000" s="14"/>
      <c r="W1000" s="14"/>
      <c r="X1000" s="14"/>
      <c r="Y1000" s="14"/>
      <c r="Z1000" s="14"/>
    </row>
  </sheetData>
  <mergeCells count="3">
    <mergeCell ref="A1:B1"/>
    <mergeCell ref="A2:B2"/>
    <mergeCell ref="A3:B3"/>
  </mergeCells>
  <printOptions horizontalCentered="1"/>
  <pageMargins bottom="0.75" footer="0.0" header="0.0" left="0.7" right="0.7" top="0.75"/>
  <pageSetup fitToHeight="0" orientation="portrait"/>
  <headerFooter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xSplit="1.0" ySplit="5.0" topLeftCell="B6" activePane="bottomRight" state="frozen"/>
      <selection activeCell="B1" sqref="B1" pane="topRight"/>
      <selection activeCell="A6" sqref="A6" pane="bottomLeft"/>
      <selection activeCell="B6" sqref="B6" pane="bottomRight"/>
    </sheetView>
  </sheetViews>
  <sheetFormatPr customHeight="1" defaultColWidth="12.63" defaultRowHeight="15.0"/>
  <cols>
    <col customWidth="1" min="1" max="1" width="45.75"/>
    <col customWidth="1" min="2" max="14" width="10.75"/>
    <col customWidth="1" min="15" max="16" width="8.88"/>
    <col customWidth="1" min="17" max="26" width="8.63"/>
  </cols>
  <sheetData>
    <row r="1" ht="14.25" customHeight="1">
      <c r="A1" s="13" t="s">
        <v>0</v>
      </c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</row>
    <row r="2" ht="14.25" customHeight="1">
      <c r="A2" s="13" t="s">
        <v>54</v>
      </c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</row>
    <row r="3" ht="14.25" customHeight="1">
      <c r="A3" s="15" t="s">
        <v>55</v>
      </c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</row>
    <row r="4" ht="14.25" customHeight="1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</row>
    <row r="5" ht="14.25" customHeight="1">
      <c r="A5" s="16"/>
      <c r="B5" s="17" t="s">
        <v>136</v>
      </c>
      <c r="C5" s="17" t="s">
        <v>137</v>
      </c>
      <c r="D5" s="17" t="s">
        <v>138</v>
      </c>
      <c r="E5" s="17" t="s">
        <v>139</v>
      </c>
      <c r="F5" s="17" t="s">
        <v>140</v>
      </c>
      <c r="G5" s="17" t="s">
        <v>141</v>
      </c>
      <c r="H5" s="17" t="s">
        <v>142</v>
      </c>
      <c r="I5" s="17" t="s">
        <v>143</v>
      </c>
      <c r="J5" s="17" t="s">
        <v>144</v>
      </c>
      <c r="K5" s="17" t="s">
        <v>145</v>
      </c>
      <c r="L5" s="17" t="s">
        <v>146</v>
      </c>
      <c r="M5" s="17" t="s">
        <v>147</v>
      </c>
      <c r="N5" s="17" t="s">
        <v>3</v>
      </c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</row>
    <row r="6" ht="14.25" customHeight="1">
      <c r="A6" s="18" t="s">
        <v>56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</row>
    <row r="7" ht="14.25" customHeight="1">
      <c r="A7" s="18" t="s">
        <v>57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</row>
    <row r="8" ht="14.25" customHeight="1">
      <c r="A8" s="18" t="s">
        <v>58</v>
      </c>
      <c r="B8" s="20">
        <f>500</f>
        <v>500</v>
      </c>
      <c r="C8" s="20"/>
      <c r="D8" s="20"/>
      <c r="E8" s="20"/>
      <c r="F8" s="20"/>
      <c r="G8" s="20"/>
      <c r="H8" s="20"/>
      <c r="I8" s="20">
        <f>24.12</f>
        <v>24.12</v>
      </c>
      <c r="J8" s="20">
        <f>23.97</f>
        <v>23.97</v>
      </c>
      <c r="K8" s="20"/>
      <c r="L8" s="20">
        <f>76.26</f>
        <v>76.26</v>
      </c>
      <c r="M8" s="20"/>
      <c r="N8" s="20">
        <f t="shared" ref="N8:N11" si="1">(((((((((((B8)+(C8))+(D8))+(E8))+(F8))+(G8))+(H8))+(I8))+(J8))+(K8))+(L8))+(M8)</f>
        <v>624.35</v>
      </c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</row>
    <row r="9" ht="14.25" customHeight="1">
      <c r="A9" s="18" t="s">
        <v>59</v>
      </c>
      <c r="B9" s="20">
        <f>3393.12</f>
        <v>3393.12</v>
      </c>
      <c r="C9" s="20">
        <f>1349.85</f>
        <v>1349.85</v>
      </c>
      <c r="D9" s="20">
        <f>6259.44</f>
        <v>6259.44</v>
      </c>
      <c r="E9" s="20">
        <f>1274.11</f>
        <v>1274.11</v>
      </c>
      <c r="F9" s="20">
        <f>4420</f>
        <v>4420</v>
      </c>
      <c r="G9" s="20">
        <f>1000</f>
        <v>1000</v>
      </c>
      <c r="H9" s="20">
        <f>1574.25</f>
        <v>1574.25</v>
      </c>
      <c r="I9" s="20">
        <f>1000</f>
        <v>1000</v>
      </c>
      <c r="J9" s="20">
        <f>1980</f>
        <v>1980</v>
      </c>
      <c r="K9" s="20">
        <f>1280.02</f>
        <v>1280.02</v>
      </c>
      <c r="L9" s="20">
        <f>1000.02</f>
        <v>1000.02</v>
      </c>
      <c r="M9" s="20">
        <f>1000</f>
        <v>1000</v>
      </c>
      <c r="N9" s="20">
        <f t="shared" si="1"/>
        <v>25530.81</v>
      </c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</row>
    <row r="10" ht="14.25" customHeight="1">
      <c r="A10" s="18" t="s">
        <v>60</v>
      </c>
      <c r="B10" s="20"/>
      <c r="C10" s="20"/>
      <c r="D10" s="20"/>
      <c r="E10" s="20"/>
      <c r="F10" s="20">
        <f>1162954.52</f>
        <v>1162954.52</v>
      </c>
      <c r="G10" s="20"/>
      <c r="H10" s="20"/>
      <c r="I10" s="20"/>
      <c r="J10" s="20"/>
      <c r="K10" s="20"/>
      <c r="L10" s="20"/>
      <c r="M10" s="20"/>
      <c r="N10" s="20">
        <f t="shared" si="1"/>
        <v>1162954.52</v>
      </c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</row>
    <row r="11" ht="14.25" customHeight="1">
      <c r="A11" s="18" t="s">
        <v>61</v>
      </c>
      <c r="B11" s="21">
        <f t="shared" ref="B11:M11" si="2">(((B7)+(B8))+(B9))+(B10)</f>
        <v>3893.12</v>
      </c>
      <c r="C11" s="21">
        <f t="shared" si="2"/>
        <v>1349.85</v>
      </c>
      <c r="D11" s="21">
        <f t="shared" si="2"/>
        <v>6259.44</v>
      </c>
      <c r="E11" s="21">
        <f t="shared" si="2"/>
        <v>1274.11</v>
      </c>
      <c r="F11" s="21">
        <f t="shared" si="2"/>
        <v>1167374.52</v>
      </c>
      <c r="G11" s="21">
        <f t="shared" si="2"/>
        <v>1000</v>
      </c>
      <c r="H11" s="21">
        <f t="shared" si="2"/>
        <v>1574.25</v>
      </c>
      <c r="I11" s="21">
        <f t="shared" si="2"/>
        <v>1024.12</v>
      </c>
      <c r="J11" s="21">
        <f t="shared" si="2"/>
        <v>2003.97</v>
      </c>
      <c r="K11" s="21">
        <f t="shared" si="2"/>
        <v>1280.02</v>
      </c>
      <c r="L11" s="21">
        <f t="shared" si="2"/>
        <v>1076.28</v>
      </c>
      <c r="M11" s="21">
        <f t="shared" si="2"/>
        <v>1000</v>
      </c>
      <c r="N11" s="21">
        <f t="shared" si="1"/>
        <v>1189109.68</v>
      </c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</row>
    <row r="12" ht="14.25" customHeight="1">
      <c r="A12" s="18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</row>
    <row r="13" ht="14.25" customHeight="1">
      <c r="A13" s="18" t="s">
        <v>62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</row>
    <row r="14" ht="14.25" customHeight="1">
      <c r="A14" s="18" t="s">
        <v>148</v>
      </c>
      <c r="B14" s="20"/>
      <c r="C14" s="20"/>
      <c r="D14" s="20"/>
      <c r="E14" s="20"/>
      <c r="F14" s="20"/>
      <c r="G14" s="20"/>
      <c r="H14" s="20"/>
      <c r="I14" s="20">
        <f>0</f>
        <v>0</v>
      </c>
      <c r="J14" s="20"/>
      <c r="K14" s="20"/>
      <c r="L14" s="20"/>
      <c r="M14" s="20"/>
      <c r="N14" s="20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</row>
    <row r="15" ht="14.25" customHeight="1">
      <c r="A15" s="18" t="s">
        <v>63</v>
      </c>
      <c r="B15" s="20">
        <f>29175.06</f>
        <v>29175.06</v>
      </c>
      <c r="C15" s="20">
        <f t="shared" ref="C15:D15" si="3">26729.46</f>
        <v>26729.46</v>
      </c>
      <c r="D15" s="20">
        <f t="shared" si="3"/>
        <v>26729.46</v>
      </c>
      <c r="E15" s="20">
        <f>28412.46</f>
        <v>28412.46</v>
      </c>
      <c r="F15" s="20">
        <f>29014.36</f>
        <v>29014.36</v>
      </c>
      <c r="G15" s="20">
        <f>28463.41</f>
        <v>28463.41</v>
      </c>
      <c r="H15" s="20">
        <f>28712.46</f>
        <v>28712.46</v>
      </c>
      <c r="I15" s="20">
        <f>62512.46</f>
        <v>62512.46</v>
      </c>
      <c r="J15" s="20">
        <f>28819.46</f>
        <v>28819.46</v>
      </c>
      <c r="K15" s="20">
        <f>28712.46</f>
        <v>28712.46</v>
      </c>
      <c r="L15" s="20">
        <f>32142.96</f>
        <v>32142.96</v>
      </c>
      <c r="M15" s="20">
        <f>37160.54</f>
        <v>37160.54</v>
      </c>
      <c r="N15" s="20">
        <f t="shared" ref="N15:N18" si="4">(((((((((((B15)+(C15))+(D15))+(E15))+(F15))+(G15))+(H15))+(I15))+(J15))+(K15))+(L15))+(M15)</f>
        <v>386584.55</v>
      </c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</row>
    <row r="16" ht="14.25" customHeight="1">
      <c r="A16" s="18" t="s">
        <v>64</v>
      </c>
      <c r="B16" s="20">
        <f>820</f>
        <v>820</v>
      </c>
      <c r="C16" s="20">
        <f>940</f>
        <v>940</v>
      </c>
      <c r="D16" s="20">
        <f>865</f>
        <v>865</v>
      </c>
      <c r="E16" s="20">
        <f>970</f>
        <v>970</v>
      </c>
      <c r="F16" s="20"/>
      <c r="G16" s="20"/>
      <c r="H16" s="20"/>
      <c r="I16" s="20"/>
      <c r="J16" s="20"/>
      <c r="K16" s="20"/>
      <c r="L16" s="20"/>
      <c r="M16" s="20"/>
      <c r="N16" s="20">
        <f t="shared" si="4"/>
        <v>3595</v>
      </c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</row>
    <row r="17" ht="14.25" customHeight="1">
      <c r="A17" s="18" t="s">
        <v>65</v>
      </c>
      <c r="B17" s="20">
        <f>3548.25</f>
        <v>3548.25</v>
      </c>
      <c r="C17" s="20">
        <f>2895</f>
        <v>2895</v>
      </c>
      <c r="D17" s="20"/>
      <c r="E17" s="20">
        <f>1000</f>
        <v>1000</v>
      </c>
      <c r="F17" s="20">
        <f>1812.5</f>
        <v>1812.5</v>
      </c>
      <c r="G17" s="20"/>
      <c r="H17" s="20"/>
      <c r="I17" s="20"/>
      <c r="J17" s="20"/>
      <c r="K17" s="20"/>
      <c r="L17" s="20"/>
      <c r="M17" s="20"/>
      <c r="N17" s="20">
        <f t="shared" si="4"/>
        <v>9255.75</v>
      </c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  <row r="18" ht="14.25" customHeight="1">
      <c r="A18" s="18" t="s">
        <v>66</v>
      </c>
      <c r="B18" s="21">
        <f t="shared" ref="B18:M18" si="5">((((B13)+(B14))+(B15))+(B16))+(B17)</f>
        <v>33543.31</v>
      </c>
      <c r="C18" s="21">
        <f t="shared" si="5"/>
        <v>30564.46</v>
      </c>
      <c r="D18" s="21">
        <f t="shared" si="5"/>
        <v>27594.46</v>
      </c>
      <c r="E18" s="21">
        <f t="shared" si="5"/>
        <v>30382.46</v>
      </c>
      <c r="F18" s="21">
        <f t="shared" si="5"/>
        <v>30826.86</v>
      </c>
      <c r="G18" s="21">
        <f t="shared" si="5"/>
        <v>28463.41</v>
      </c>
      <c r="H18" s="21">
        <f t="shared" si="5"/>
        <v>28712.46</v>
      </c>
      <c r="I18" s="21">
        <f t="shared" si="5"/>
        <v>62512.46</v>
      </c>
      <c r="J18" s="21">
        <f t="shared" si="5"/>
        <v>28819.46</v>
      </c>
      <c r="K18" s="21">
        <f t="shared" si="5"/>
        <v>28712.46</v>
      </c>
      <c r="L18" s="21">
        <f t="shared" si="5"/>
        <v>32142.96</v>
      </c>
      <c r="M18" s="21">
        <f t="shared" si="5"/>
        <v>37160.54</v>
      </c>
      <c r="N18" s="21">
        <f t="shared" si="4"/>
        <v>399435.3</v>
      </c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</row>
    <row r="19" ht="14.25" customHeight="1">
      <c r="A19" s="18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</row>
    <row r="20" ht="14.25" customHeight="1">
      <c r="A20" s="18" t="s">
        <v>67</v>
      </c>
      <c r="B20" s="20">
        <f>0.01</f>
        <v>0.01</v>
      </c>
      <c r="C20" s="20">
        <f>44.81</f>
        <v>44.81</v>
      </c>
      <c r="D20" s="20"/>
      <c r="E20" s="20">
        <f>0.12</f>
        <v>0.12</v>
      </c>
      <c r="F20" s="20"/>
      <c r="G20" s="20"/>
      <c r="H20" s="20"/>
      <c r="I20" s="20">
        <f>0.78</f>
        <v>0.78</v>
      </c>
      <c r="J20" s="20"/>
      <c r="K20" s="20"/>
      <c r="L20" s="20"/>
      <c r="M20" s="20"/>
      <c r="N20" s="20">
        <f>(((((((((((B20)+(C20))+(D20))+(E20))+(F20))+(G20))+(H20))+(I20))+(J20))+(K20))+(L20))+(M20)</f>
        <v>45.72</v>
      </c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</row>
    <row r="21" ht="14.25" customHeight="1">
      <c r="A21" s="18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</row>
    <row r="22" ht="14.25" customHeight="1">
      <c r="A22" s="18" t="s">
        <v>68</v>
      </c>
      <c r="B22" s="20">
        <f>588</f>
        <v>588</v>
      </c>
      <c r="C22" s="20">
        <f>3430</f>
        <v>3430</v>
      </c>
      <c r="D22" s="20"/>
      <c r="E22" s="20"/>
      <c r="F22" s="20"/>
      <c r="G22" s="20"/>
      <c r="H22" s="20"/>
      <c r="I22" s="20"/>
      <c r="J22" s="20"/>
      <c r="K22" s="20"/>
      <c r="L22" s="20"/>
      <c r="M22" s="20">
        <f>270.56</f>
        <v>270.56</v>
      </c>
      <c r="N22" s="20">
        <f t="shared" ref="N22:N23" si="7">(((((((((((B22)+(C22))+(D22))+(E22))+(F22))+(G22))+(H22))+(I22))+(J22))+(K22))+(L22))+(M22)</f>
        <v>4288.56</v>
      </c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</row>
    <row r="23" ht="14.25" hidden="1" customHeight="1">
      <c r="A23" s="18" t="s">
        <v>69</v>
      </c>
      <c r="B23" s="21">
        <f t="shared" ref="B23:M23" si="6">(((B11)+(B18))+(B20))+(B22)</f>
        <v>38024.44</v>
      </c>
      <c r="C23" s="21">
        <f t="shared" si="6"/>
        <v>35389.12</v>
      </c>
      <c r="D23" s="21">
        <f t="shared" si="6"/>
        <v>33853.9</v>
      </c>
      <c r="E23" s="21">
        <f t="shared" si="6"/>
        <v>31656.69</v>
      </c>
      <c r="F23" s="21">
        <f t="shared" si="6"/>
        <v>1198201.38</v>
      </c>
      <c r="G23" s="21">
        <f t="shared" si="6"/>
        <v>29463.41</v>
      </c>
      <c r="H23" s="21">
        <f t="shared" si="6"/>
        <v>30286.71</v>
      </c>
      <c r="I23" s="21">
        <f t="shared" si="6"/>
        <v>63537.36</v>
      </c>
      <c r="J23" s="21">
        <f t="shared" si="6"/>
        <v>30823.43</v>
      </c>
      <c r="K23" s="22">
        <f t="shared" si="6"/>
        <v>29992.48</v>
      </c>
      <c r="L23" s="22">
        <f t="shared" si="6"/>
        <v>33219.24</v>
      </c>
      <c r="M23" s="22">
        <f t="shared" si="6"/>
        <v>38431.1</v>
      </c>
      <c r="N23" s="22">
        <f t="shared" si="7"/>
        <v>1592879.26</v>
      </c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</row>
    <row r="24" ht="14.25" customHeight="1">
      <c r="A24" s="18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</row>
    <row r="25" ht="14.25" customHeight="1">
      <c r="A25" s="18" t="s">
        <v>70</v>
      </c>
      <c r="B25" s="21">
        <f t="shared" ref="B25:M25" si="8">(B23)-(0)</f>
        <v>38024.44</v>
      </c>
      <c r="C25" s="21">
        <f t="shared" si="8"/>
        <v>35389.12</v>
      </c>
      <c r="D25" s="21">
        <f t="shared" si="8"/>
        <v>33853.9</v>
      </c>
      <c r="E25" s="21">
        <f t="shared" si="8"/>
        <v>31656.69</v>
      </c>
      <c r="F25" s="21">
        <f t="shared" si="8"/>
        <v>1198201.38</v>
      </c>
      <c r="G25" s="21">
        <f t="shared" si="8"/>
        <v>29463.41</v>
      </c>
      <c r="H25" s="21">
        <f t="shared" si="8"/>
        <v>30286.71</v>
      </c>
      <c r="I25" s="21">
        <f t="shared" si="8"/>
        <v>63537.36</v>
      </c>
      <c r="J25" s="21">
        <f t="shared" si="8"/>
        <v>30823.43</v>
      </c>
      <c r="K25" s="21">
        <f t="shared" si="8"/>
        <v>29992.48</v>
      </c>
      <c r="L25" s="21">
        <f t="shared" si="8"/>
        <v>33219.24</v>
      </c>
      <c r="M25" s="21">
        <f t="shared" si="8"/>
        <v>38431.1</v>
      </c>
      <c r="N25" s="21">
        <f>(((((((((((B25)+(C25))+(D25))+(E25))+(F25))+(G25))+(H25))+(I25))+(J25))+(K25))+(L25))+(M25)</f>
        <v>1592879.26</v>
      </c>
      <c r="O25" s="14"/>
      <c r="P25" s="23"/>
      <c r="Q25" s="14"/>
      <c r="R25" s="14"/>
      <c r="S25" s="14"/>
      <c r="T25" s="14"/>
      <c r="U25" s="14"/>
      <c r="V25" s="14"/>
      <c r="W25" s="14"/>
      <c r="X25" s="14"/>
      <c r="Y25" s="14"/>
      <c r="Z25" s="14"/>
    </row>
    <row r="26" ht="14.25" customHeight="1">
      <c r="A26" s="18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</row>
    <row r="27" ht="14.25" customHeight="1">
      <c r="A27" s="18" t="s">
        <v>71</v>
      </c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</row>
    <row r="28" ht="14.25" customHeight="1">
      <c r="A28" s="18" t="s">
        <v>72</v>
      </c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</row>
    <row r="29" ht="14.25" customHeight="1">
      <c r="A29" s="18" t="s">
        <v>73</v>
      </c>
      <c r="B29" s="20">
        <f>200</f>
        <v>200</v>
      </c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>
        <f t="shared" ref="N29:N31" si="10">(((((((((((B29)+(C29))+(D29))+(E29))+(F29))+(G29))+(H29))+(I29))+(J29))+(K29))+(L29))+(M29)</f>
        <v>200</v>
      </c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</row>
    <row r="30" ht="14.25" customHeight="1">
      <c r="A30" s="18" t="s">
        <v>74</v>
      </c>
      <c r="B30" s="20">
        <f t="shared" ref="B30:I30" si="9">1666.67</f>
        <v>1666.67</v>
      </c>
      <c r="C30" s="20">
        <f t="shared" si="9"/>
        <v>1666.67</v>
      </c>
      <c r="D30" s="20">
        <f t="shared" si="9"/>
        <v>1666.67</v>
      </c>
      <c r="E30" s="20">
        <f t="shared" si="9"/>
        <v>1666.67</v>
      </c>
      <c r="F30" s="20">
        <f t="shared" si="9"/>
        <v>1666.67</v>
      </c>
      <c r="G30" s="20">
        <f t="shared" si="9"/>
        <v>1666.67</v>
      </c>
      <c r="H30" s="20">
        <f t="shared" si="9"/>
        <v>1666.67</v>
      </c>
      <c r="I30" s="20">
        <f t="shared" si="9"/>
        <v>1666.67</v>
      </c>
      <c r="J30" s="20">
        <f>2166.67</f>
        <v>2166.67</v>
      </c>
      <c r="K30" s="20">
        <f>2666.67</f>
        <v>2666.67</v>
      </c>
      <c r="L30" s="20">
        <f>2000</f>
        <v>2000</v>
      </c>
      <c r="M30" s="20"/>
      <c r="N30" s="20">
        <f t="shared" si="10"/>
        <v>20166.7</v>
      </c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</row>
    <row r="31" ht="14.25" customHeight="1">
      <c r="A31" s="18" t="s">
        <v>75</v>
      </c>
      <c r="B31" s="21">
        <f t="shared" ref="B31:M31" si="11">((B28)+(B29))+(B30)</f>
        <v>1866.67</v>
      </c>
      <c r="C31" s="21">
        <f t="shared" si="11"/>
        <v>1666.67</v>
      </c>
      <c r="D31" s="21">
        <f t="shared" si="11"/>
        <v>1666.67</v>
      </c>
      <c r="E31" s="21">
        <f t="shared" si="11"/>
        <v>1666.67</v>
      </c>
      <c r="F31" s="21">
        <f t="shared" si="11"/>
        <v>1666.67</v>
      </c>
      <c r="G31" s="21">
        <f t="shared" si="11"/>
        <v>1666.67</v>
      </c>
      <c r="H31" s="21">
        <f t="shared" si="11"/>
        <v>1666.67</v>
      </c>
      <c r="I31" s="21">
        <f t="shared" si="11"/>
        <v>1666.67</v>
      </c>
      <c r="J31" s="21">
        <f t="shared" si="11"/>
        <v>2166.67</v>
      </c>
      <c r="K31" s="21">
        <f t="shared" si="11"/>
        <v>2666.67</v>
      </c>
      <c r="L31" s="21">
        <f t="shared" si="11"/>
        <v>2000</v>
      </c>
      <c r="M31" s="21">
        <f t="shared" si="11"/>
        <v>0</v>
      </c>
      <c r="N31" s="21">
        <f t="shared" si="10"/>
        <v>20366.7</v>
      </c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</row>
    <row r="32" ht="14.25" customHeight="1">
      <c r="A32" s="18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</row>
    <row r="33" ht="14.25" customHeight="1">
      <c r="A33" s="18" t="s">
        <v>76</v>
      </c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</row>
    <row r="34" ht="14.25" customHeight="1">
      <c r="A34" s="18" t="s">
        <v>77</v>
      </c>
      <c r="B34" s="20">
        <f>11167.79</f>
        <v>11167.79</v>
      </c>
      <c r="C34" s="20">
        <f>10210.04</f>
        <v>10210.04</v>
      </c>
      <c r="D34" s="20">
        <f>12141.29</f>
        <v>12141.29</v>
      </c>
      <c r="E34" s="20">
        <f>10982.54</f>
        <v>10982.54</v>
      </c>
      <c r="F34" s="20">
        <f>16473.81</f>
        <v>16473.81</v>
      </c>
      <c r="G34" s="20">
        <f>10982.54</f>
        <v>10982.54</v>
      </c>
      <c r="H34" s="20">
        <f t="shared" ref="H34:I34" si="12">10622.54</f>
        <v>10622.54</v>
      </c>
      <c r="I34" s="20">
        <f t="shared" si="12"/>
        <v>10622.54</v>
      </c>
      <c r="J34" s="20">
        <f>11409.4</f>
        <v>11409.4</v>
      </c>
      <c r="K34" s="20">
        <f>16406.31</f>
        <v>16406.31</v>
      </c>
      <c r="L34" s="20">
        <f>10937.54</f>
        <v>10937.54</v>
      </c>
      <c r="M34" s="20">
        <f>8166.95</f>
        <v>8166.95</v>
      </c>
      <c r="N34" s="20">
        <f t="shared" ref="N34:N35" si="14">(((((((((((B34)+(C34))+(D34))+(E34))+(F34))+(G34))+(H34))+(I34))+(J34))+(K34))+(L34))+(M34)</f>
        <v>140123.29</v>
      </c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</row>
    <row r="35" ht="14.25" customHeight="1">
      <c r="A35" s="18" t="s">
        <v>78</v>
      </c>
      <c r="B35" s="20"/>
      <c r="C35" s="20">
        <f>7784.37</f>
        <v>7784.37</v>
      </c>
      <c r="D35" s="20"/>
      <c r="E35" s="20"/>
      <c r="F35" s="20"/>
      <c r="G35" s="20">
        <f t="shared" ref="G35:J35" si="13">7784.37</f>
        <v>7784.37</v>
      </c>
      <c r="H35" s="20">
        <f t="shared" si="13"/>
        <v>7784.37</v>
      </c>
      <c r="I35" s="20">
        <f t="shared" si="13"/>
        <v>7784.37</v>
      </c>
      <c r="J35" s="20">
        <f t="shared" si="13"/>
        <v>7784.37</v>
      </c>
      <c r="K35" s="20">
        <f>10847.28</f>
        <v>10847.28</v>
      </c>
      <c r="L35" s="20">
        <f>12117.71</f>
        <v>12117.71</v>
      </c>
      <c r="M35" s="20">
        <f>7784.37</f>
        <v>7784.37</v>
      </c>
      <c r="N35" s="20">
        <f t="shared" si="14"/>
        <v>69671.21</v>
      </c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</row>
    <row r="36" ht="14.25" customHeight="1">
      <c r="A36" s="18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</row>
    <row r="37" ht="14.25" customHeight="1">
      <c r="A37" s="18" t="s">
        <v>79</v>
      </c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</row>
    <row r="38" ht="14.25" customHeight="1">
      <c r="A38" s="18" t="s">
        <v>80</v>
      </c>
      <c r="B38" s="20">
        <f>7333.59</f>
        <v>7333.59</v>
      </c>
      <c r="C38" s="20">
        <f t="shared" ref="C38:E38" si="15">7795.12</f>
        <v>7795.12</v>
      </c>
      <c r="D38" s="20">
        <f t="shared" si="15"/>
        <v>7795.12</v>
      </c>
      <c r="E38" s="20">
        <f t="shared" si="15"/>
        <v>7795.12</v>
      </c>
      <c r="F38" s="20">
        <f>11692.68</f>
        <v>11692.68</v>
      </c>
      <c r="G38" s="20">
        <f t="shared" ref="G38:J38" si="16">7795.12</f>
        <v>7795.12</v>
      </c>
      <c r="H38" s="20">
        <f t="shared" si="16"/>
        <v>7795.12</v>
      </c>
      <c r="I38" s="20">
        <f t="shared" si="16"/>
        <v>7795.12</v>
      </c>
      <c r="J38" s="20">
        <f t="shared" si="16"/>
        <v>7795.12</v>
      </c>
      <c r="K38" s="20">
        <f>11692.68</f>
        <v>11692.68</v>
      </c>
      <c r="L38" s="20">
        <f>7795.12</f>
        <v>7795.12</v>
      </c>
      <c r="M38" s="20">
        <f>27118.46</f>
        <v>27118.46</v>
      </c>
      <c r="N38" s="20">
        <f t="shared" ref="N38:N39" si="18">(((((((((((B38)+(C38))+(D38))+(E38))+(F38))+(G38))+(H38))+(I38))+(J38))+(K38))+(L38))+(M38)</f>
        <v>120198.37</v>
      </c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</row>
    <row r="39" ht="14.25" customHeight="1">
      <c r="A39" s="18" t="s">
        <v>81</v>
      </c>
      <c r="B39" s="21">
        <f t="shared" ref="B39:M39" si="17">(B37)+(B38)</f>
        <v>7333.59</v>
      </c>
      <c r="C39" s="21">
        <f t="shared" si="17"/>
        <v>7795.12</v>
      </c>
      <c r="D39" s="21">
        <f t="shared" si="17"/>
        <v>7795.12</v>
      </c>
      <c r="E39" s="21">
        <f t="shared" si="17"/>
        <v>7795.12</v>
      </c>
      <c r="F39" s="21">
        <f t="shared" si="17"/>
        <v>11692.68</v>
      </c>
      <c r="G39" s="21">
        <f t="shared" si="17"/>
        <v>7795.12</v>
      </c>
      <c r="H39" s="21">
        <f t="shared" si="17"/>
        <v>7795.12</v>
      </c>
      <c r="I39" s="21">
        <f t="shared" si="17"/>
        <v>7795.12</v>
      </c>
      <c r="J39" s="21">
        <f t="shared" si="17"/>
        <v>7795.12</v>
      </c>
      <c r="K39" s="21">
        <f t="shared" si="17"/>
        <v>11692.68</v>
      </c>
      <c r="L39" s="21">
        <f t="shared" si="17"/>
        <v>7795.12</v>
      </c>
      <c r="M39" s="21">
        <f t="shared" si="17"/>
        <v>27118.46</v>
      </c>
      <c r="N39" s="21">
        <f t="shared" si="18"/>
        <v>120198.37</v>
      </c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</row>
    <row r="40" ht="14.25" customHeight="1">
      <c r="A40" s="18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</row>
    <row r="41" ht="14.25" customHeight="1">
      <c r="A41" s="18" t="s">
        <v>82</v>
      </c>
      <c r="B41" s="20">
        <f>1164.98</f>
        <v>1164.98</v>
      </c>
      <c r="C41" s="20">
        <f>654.79</f>
        <v>654.79</v>
      </c>
      <c r="D41" s="20">
        <f>1098.47</f>
        <v>1098.47</v>
      </c>
      <c r="E41" s="20">
        <f>851.64</f>
        <v>851.64</v>
      </c>
      <c r="F41" s="20">
        <f>1260.26</f>
        <v>1260.26</v>
      </c>
      <c r="G41" s="20">
        <f>840.16</f>
        <v>840.16</v>
      </c>
      <c r="H41" s="20">
        <f>835.88</f>
        <v>835.88</v>
      </c>
      <c r="I41" s="20">
        <f>840.18</f>
        <v>840.18</v>
      </c>
      <c r="J41" s="20">
        <f>842.16</f>
        <v>842.16</v>
      </c>
      <c r="K41" s="20">
        <f>1347.34</f>
        <v>1347.34</v>
      </c>
      <c r="L41" s="20">
        <f>665.52</f>
        <v>665.52</v>
      </c>
      <c r="M41" s="20">
        <f>403.88</f>
        <v>403.88</v>
      </c>
      <c r="N41" s="20">
        <f t="shared" ref="N41:N43" si="21">(((((((((((B41)+(C41))+(D41))+(E41))+(F41))+(G41))+(H41))+(I41))+(J41))+(K41))+(L41))+(M41)</f>
        <v>10805.26</v>
      </c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</row>
    <row r="42" ht="14.25" customHeight="1">
      <c r="A42" s="18" t="s">
        <v>83</v>
      </c>
      <c r="B42" s="20">
        <f>103.42</f>
        <v>103.42</v>
      </c>
      <c r="C42" s="20">
        <f>118.42</f>
        <v>118.42</v>
      </c>
      <c r="D42" s="20">
        <f t="shared" ref="D42:I42" si="19">103.42</f>
        <v>103.42</v>
      </c>
      <c r="E42" s="20">
        <f t="shared" si="19"/>
        <v>103.42</v>
      </c>
      <c r="F42" s="20">
        <f t="shared" si="19"/>
        <v>103.42</v>
      </c>
      <c r="G42" s="20">
        <f t="shared" si="19"/>
        <v>103.42</v>
      </c>
      <c r="H42" s="20">
        <f t="shared" si="19"/>
        <v>103.42</v>
      </c>
      <c r="I42" s="20">
        <f t="shared" si="19"/>
        <v>103.42</v>
      </c>
      <c r="J42" s="20">
        <f>113.12</f>
        <v>113.12</v>
      </c>
      <c r="K42" s="20">
        <f t="shared" ref="K42:M42" si="20">103.42</f>
        <v>103.42</v>
      </c>
      <c r="L42" s="20">
        <f t="shared" si="20"/>
        <v>103.42</v>
      </c>
      <c r="M42" s="20">
        <f t="shared" si="20"/>
        <v>103.42</v>
      </c>
      <c r="N42" s="20">
        <f t="shared" si="21"/>
        <v>1265.74</v>
      </c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</row>
    <row r="43" ht="14.25" customHeight="1">
      <c r="A43" s="18" t="s">
        <v>84</v>
      </c>
      <c r="B43" s="21">
        <f t="shared" ref="B43:M43" si="22">(((((B33)+(B34))+(B35))+(B39))+(B41))+(B42)</f>
        <v>19769.78</v>
      </c>
      <c r="C43" s="21">
        <f t="shared" si="22"/>
        <v>26562.74</v>
      </c>
      <c r="D43" s="21">
        <f t="shared" si="22"/>
        <v>21138.3</v>
      </c>
      <c r="E43" s="21">
        <f t="shared" si="22"/>
        <v>19732.72</v>
      </c>
      <c r="F43" s="21">
        <f t="shared" si="22"/>
        <v>29530.17</v>
      </c>
      <c r="G43" s="21">
        <f t="shared" si="22"/>
        <v>27505.61</v>
      </c>
      <c r="H43" s="21">
        <f t="shared" si="22"/>
        <v>27141.33</v>
      </c>
      <c r="I43" s="21">
        <f t="shared" si="22"/>
        <v>27145.63</v>
      </c>
      <c r="J43" s="21">
        <f t="shared" si="22"/>
        <v>27944.17</v>
      </c>
      <c r="K43" s="21">
        <f t="shared" si="22"/>
        <v>40397.03</v>
      </c>
      <c r="L43" s="21">
        <f t="shared" si="22"/>
        <v>31619.31</v>
      </c>
      <c r="M43" s="21">
        <f t="shared" si="22"/>
        <v>43577.08</v>
      </c>
      <c r="N43" s="21">
        <f t="shared" si="21"/>
        <v>342063.87</v>
      </c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</row>
    <row r="44" ht="14.25" customHeight="1">
      <c r="A44" s="18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</row>
    <row r="45" ht="14.25" customHeight="1">
      <c r="A45" s="18" t="s">
        <v>85</v>
      </c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</row>
    <row r="46" ht="14.25" customHeight="1">
      <c r="A46" s="18" t="s">
        <v>86</v>
      </c>
      <c r="B46" s="20">
        <f>8350.86</f>
        <v>8350.86</v>
      </c>
      <c r="C46" s="20">
        <f>183</f>
        <v>183</v>
      </c>
      <c r="D46" s="20">
        <f>450</f>
        <v>450</v>
      </c>
      <c r="E46" s="20">
        <f>750</f>
        <v>750</v>
      </c>
      <c r="F46" s="20"/>
      <c r="G46" s="20">
        <f>16109.34</f>
        <v>16109.34</v>
      </c>
      <c r="H46" s="20">
        <f>30232</f>
        <v>30232</v>
      </c>
      <c r="I46" s="20">
        <f>15487.45</f>
        <v>15487.45</v>
      </c>
      <c r="J46" s="20">
        <f>6398</f>
        <v>6398</v>
      </c>
      <c r="K46" s="20">
        <f>15325</f>
        <v>15325</v>
      </c>
      <c r="L46" s="20">
        <f>14510.77</f>
        <v>14510.77</v>
      </c>
      <c r="M46" s="20">
        <f>4635.27</f>
        <v>4635.27</v>
      </c>
      <c r="N46" s="20">
        <f t="shared" ref="N46:N50" si="25">(((((((((((B46)+(C46))+(D46))+(E46))+(F46))+(G46))+(H46))+(I46))+(J46))+(K46))+(L46))+(M46)</f>
        <v>112431.69</v>
      </c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</row>
    <row r="47" ht="14.25" customHeight="1">
      <c r="A47" s="18" t="s">
        <v>87</v>
      </c>
      <c r="B47" s="20">
        <f t="shared" ref="B47:J47" si="23">790</f>
        <v>790</v>
      </c>
      <c r="C47" s="20">
        <f t="shared" si="23"/>
        <v>790</v>
      </c>
      <c r="D47" s="20">
        <f t="shared" si="23"/>
        <v>790</v>
      </c>
      <c r="E47" s="20">
        <f t="shared" si="23"/>
        <v>790</v>
      </c>
      <c r="F47" s="20">
        <f t="shared" si="23"/>
        <v>790</v>
      </c>
      <c r="G47" s="20">
        <f t="shared" si="23"/>
        <v>790</v>
      </c>
      <c r="H47" s="20">
        <f t="shared" si="23"/>
        <v>790</v>
      </c>
      <c r="I47" s="20">
        <f t="shared" si="23"/>
        <v>790</v>
      </c>
      <c r="J47" s="20">
        <f t="shared" si="23"/>
        <v>790</v>
      </c>
      <c r="K47" s="20">
        <f t="shared" ref="K47:L47" si="24">811.33</f>
        <v>811.33</v>
      </c>
      <c r="L47" s="20">
        <f t="shared" si="24"/>
        <v>811.33</v>
      </c>
      <c r="M47" s="20">
        <f>1411.33</f>
        <v>1411.33</v>
      </c>
      <c r="N47" s="20">
        <f t="shared" si="25"/>
        <v>10143.99</v>
      </c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</row>
    <row r="48" ht="14.25" customHeight="1">
      <c r="A48" s="18" t="s">
        <v>88</v>
      </c>
      <c r="B48" s="20">
        <f>600</f>
        <v>600</v>
      </c>
      <c r="C48" s="20"/>
      <c r="D48" s="20"/>
      <c r="E48" s="20"/>
      <c r="F48" s="20"/>
      <c r="G48" s="20"/>
      <c r="H48" s="20"/>
      <c r="I48" s="20"/>
      <c r="J48" s="20"/>
      <c r="K48" s="20"/>
      <c r="L48" s="20">
        <f>2332.5</f>
        <v>2332.5</v>
      </c>
      <c r="M48" s="20"/>
      <c r="N48" s="20">
        <f t="shared" si="25"/>
        <v>2932.5</v>
      </c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</row>
    <row r="49" ht="14.25" customHeight="1">
      <c r="A49" s="18" t="s">
        <v>89</v>
      </c>
      <c r="B49" s="20">
        <f>2000</f>
        <v>2000</v>
      </c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>
        <f t="shared" si="25"/>
        <v>2000</v>
      </c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</row>
    <row r="50" ht="14.25" customHeight="1">
      <c r="A50" s="18" t="s">
        <v>90</v>
      </c>
      <c r="B50" s="21">
        <f t="shared" ref="B50:M50" si="26">((((B45)+(B46))+(B47))+(B48))+(B49)</f>
        <v>11740.86</v>
      </c>
      <c r="C50" s="21">
        <f t="shared" si="26"/>
        <v>973</v>
      </c>
      <c r="D50" s="21">
        <f t="shared" si="26"/>
        <v>1240</v>
      </c>
      <c r="E50" s="21">
        <f t="shared" si="26"/>
        <v>1540</v>
      </c>
      <c r="F50" s="21">
        <f t="shared" si="26"/>
        <v>790</v>
      </c>
      <c r="G50" s="21">
        <f t="shared" si="26"/>
        <v>16899.34</v>
      </c>
      <c r="H50" s="21">
        <f t="shared" si="26"/>
        <v>31022</v>
      </c>
      <c r="I50" s="21">
        <f t="shared" si="26"/>
        <v>16277.45</v>
      </c>
      <c r="J50" s="21">
        <f t="shared" si="26"/>
        <v>7188</v>
      </c>
      <c r="K50" s="21">
        <f t="shared" si="26"/>
        <v>16136.33</v>
      </c>
      <c r="L50" s="21">
        <f t="shared" si="26"/>
        <v>17654.6</v>
      </c>
      <c r="M50" s="21">
        <f t="shared" si="26"/>
        <v>6046.6</v>
      </c>
      <c r="N50" s="21">
        <f t="shared" si="25"/>
        <v>127508.18</v>
      </c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</row>
    <row r="51" ht="14.25" customHeight="1">
      <c r="A51" s="18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</row>
    <row r="52" ht="14.25" customHeight="1">
      <c r="A52" s="18" t="s">
        <v>91</v>
      </c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</row>
    <row r="53" ht="14.25" customHeight="1">
      <c r="A53" s="18" t="s">
        <v>92</v>
      </c>
      <c r="B53" s="20">
        <f>187.5</f>
        <v>187.5</v>
      </c>
      <c r="C53" s="20">
        <f>55.25</f>
        <v>55.25</v>
      </c>
      <c r="D53" s="20"/>
      <c r="E53" s="20"/>
      <c r="F53" s="20">
        <f>435</f>
        <v>435</v>
      </c>
      <c r="G53" s="20"/>
      <c r="H53" s="20"/>
      <c r="I53" s="20">
        <f>50.18</f>
        <v>50.18</v>
      </c>
      <c r="J53" s="20">
        <f>497.04</f>
        <v>497.04</v>
      </c>
      <c r="K53" s="20">
        <f>10</f>
        <v>10</v>
      </c>
      <c r="L53" s="20">
        <f>282.87</f>
        <v>282.87</v>
      </c>
      <c r="M53" s="20">
        <f>10</f>
        <v>10</v>
      </c>
      <c r="N53" s="20">
        <f t="shared" ref="N53:N61" si="27">(((((((((((B53)+(C53))+(D53))+(E53))+(F53))+(G53))+(H53))+(I53))+(J53))+(K53))+(L53))+(M53)</f>
        <v>1527.84</v>
      </c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</row>
    <row r="54" ht="14.25" customHeight="1">
      <c r="A54" s="18" t="s">
        <v>93</v>
      </c>
      <c r="B54" s="20">
        <f>736.2</f>
        <v>736.2</v>
      </c>
      <c r="C54" s="20">
        <f>327.48</f>
        <v>327.48</v>
      </c>
      <c r="D54" s="20"/>
      <c r="E54" s="20"/>
      <c r="F54" s="20">
        <f>721.09</f>
        <v>721.09</v>
      </c>
      <c r="G54" s="20">
        <f>28.39</f>
        <v>28.39</v>
      </c>
      <c r="H54" s="20"/>
      <c r="I54" s="20">
        <f>204.37</f>
        <v>204.37</v>
      </c>
      <c r="J54" s="20">
        <f>-42.43</f>
        <v>-42.43</v>
      </c>
      <c r="K54" s="20">
        <f>381.92</f>
        <v>381.92</v>
      </c>
      <c r="L54" s="20">
        <f>102.86</f>
        <v>102.86</v>
      </c>
      <c r="M54" s="20"/>
      <c r="N54" s="20">
        <f t="shared" si="27"/>
        <v>2459.88</v>
      </c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</row>
    <row r="55" ht="14.25" customHeight="1">
      <c r="A55" s="18" t="s">
        <v>94</v>
      </c>
      <c r="B55" s="20">
        <f t="shared" ref="B55:H55" si="28">270</f>
        <v>270</v>
      </c>
      <c r="C55" s="20">
        <f t="shared" si="28"/>
        <v>270</v>
      </c>
      <c r="D55" s="20">
        <f t="shared" si="28"/>
        <v>270</v>
      </c>
      <c r="E55" s="20">
        <f t="shared" si="28"/>
        <v>270</v>
      </c>
      <c r="F55" s="20">
        <f t="shared" si="28"/>
        <v>270</v>
      </c>
      <c r="G55" s="20">
        <f t="shared" si="28"/>
        <v>270</v>
      </c>
      <c r="H55" s="20">
        <f t="shared" si="28"/>
        <v>270</v>
      </c>
      <c r="I55" s="20">
        <f>276.55</f>
        <v>276.55</v>
      </c>
      <c r="J55" s="20">
        <f>824.13</f>
        <v>824.13</v>
      </c>
      <c r="K55" s="20">
        <f>487.3</f>
        <v>487.3</v>
      </c>
      <c r="L55" s="20">
        <f>369</f>
        <v>369</v>
      </c>
      <c r="M55" s="20">
        <f>207</f>
        <v>207</v>
      </c>
      <c r="N55" s="20">
        <f t="shared" si="27"/>
        <v>4053.98</v>
      </c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</row>
    <row r="56" ht="14.25" customHeight="1">
      <c r="A56" s="18" t="s">
        <v>95</v>
      </c>
      <c r="B56" s="20">
        <f>10.43</f>
        <v>10.43</v>
      </c>
      <c r="C56" s="20"/>
      <c r="D56" s="20"/>
      <c r="E56" s="20"/>
      <c r="F56" s="20">
        <f>15.01</f>
        <v>15.01</v>
      </c>
      <c r="G56" s="20"/>
      <c r="H56" s="20"/>
      <c r="I56" s="20"/>
      <c r="J56" s="20"/>
      <c r="K56" s="20">
        <f>49.3</f>
        <v>49.3</v>
      </c>
      <c r="L56" s="20">
        <f>230.55</f>
        <v>230.55</v>
      </c>
      <c r="M56" s="20"/>
      <c r="N56" s="20">
        <f t="shared" si="27"/>
        <v>305.29</v>
      </c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</row>
    <row r="57" ht="14.25" customHeight="1">
      <c r="A57" s="18" t="s">
        <v>96</v>
      </c>
      <c r="B57" s="20"/>
      <c r="C57" s="20"/>
      <c r="D57" s="20"/>
      <c r="E57" s="20"/>
      <c r="F57" s="20"/>
      <c r="G57" s="20"/>
      <c r="H57" s="20"/>
      <c r="I57" s="20"/>
      <c r="J57" s="20">
        <f>50</f>
        <v>50</v>
      </c>
      <c r="K57" s="20"/>
      <c r="L57" s="20"/>
      <c r="M57" s="20"/>
      <c r="N57" s="20">
        <f t="shared" si="27"/>
        <v>50</v>
      </c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</row>
    <row r="58" ht="14.25" customHeight="1">
      <c r="A58" s="18" t="s">
        <v>97</v>
      </c>
      <c r="B58" s="20"/>
      <c r="C58" s="20"/>
      <c r="D58" s="20"/>
      <c r="E58" s="20"/>
      <c r="F58" s="20"/>
      <c r="G58" s="20"/>
      <c r="H58" s="20"/>
      <c r="I58" s="20">
        <f>127.49</f>
        <v>127.49</v>
      </c>
      <c r="J58" s="20"/>
      <c r="K58" s="20"/>
      <c r="L58" s="20"/>
      <c r="M58" s="20">
        <f>294.15</f>
        <v>294.15</v>
      </c>
      <c r="N58" s="20">
        <f t="shared" si="27"/>
        <v>421.64</v>
      </c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</row>
    <row r="59" ht="14.25" customHeight="1">
      <c r="A59" s="18" t="s">
        <v>98</v>
      </c>
      <c r="B59" s="20"/>
      <c r="C59" s="20"/>
      <c r="D59" s="20"/>
      <c r="E59" s="20"/>
      <c r="F59" s="20"/>
      <c r="G59" s="20"/>
      <c r="H59" s="20"/>
      <c r="I59" s="20"/>
      <c r="J59" s="20">
        <f>162.55</f>
        <v>162.55</v>
      </c>
      <c r="K59" s="20">
        <f>263.51</f>
        <v>263.51</v>
      </c>
      <c r="L59" s="20">
        <f t="shared" ref="L59:M59" si="29">162.55</f>
        <v>162.55</v>
      </c>
      <c r="M59" s="20">
        <f t="shared" si="29"/>
        <v>162.55</v>
      </c>
      <c r="N59" s="20">
        <f t="shared" si="27"/>
        <v>751.16</v>
      </c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</row>
    <row r="60" ht="14.25" customHeight="1">
      <c r="A60" s="18" t="s">
        <v>99</v>
      </c>
      <c r="B60" s="20"/>
      <c r="C60" s="20"/>
      <c r="D60" s="20"/>
      <c r="E60" s="20"/>
      <c r="F60" s="20"/>
      <c r="G60" s="20"/>
      <c r="H60" s="20"/>
      <c r="I60" s="20"/>
      <c r="J60" s="20">
        <f>1565.61</f>
        <v>1565.61</v>
      </c>
      <c r="K60" s="20"/>
      <c r="L60" s="20"/>
      <c r="M60" s="20"/>
      <c r="N60" s="20">
        <f t="shared" si="27"/>
        <v>1565.61</v>
      </c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</row>
    <row r="61" ht="14.25" customHeight="1">
      <c r="A61" s="18" t="s">
        <v>100</v>
      </c>
      <c r="B61" s="21">
        <f t="shared" ref="B61:M61" si="30">((((((((B52)+(B53))+(B54))+(B55))+(B56))+(B57))+(B58))+(B59))+(B60)</f>
        <v>1204.13</v>
      </c>
      <c r="C61" s="21">
        <f t="shared" si="30"/>
        <v>652.73</v>
      </c>
      <c r="D61" s="21">
        <f t="shared" si="30"/>
        <v>270</v>
      </c>
      <c r="E61" s="21">
        <f t="shared" si="30"/>
        <v>270</v>
      </c>
      <c r="F61" s="21">
        <f t="shared" si="30"/>
        <v>1441.1</v>
      </c>
      <c r="G61" s="21">
        <f t="shared" si="30"/>
        <v>298.39</v>
      </c>
      <c r="H61" s="21">
        <f t="shared" si="30"/>
        <v>270</v>
      </c>
      <c r="I61" s="21">
        <f t="shared" si="30"/>
        <v>658.59</v>
      </c>
      <c r="J61" s="21">
        <f t="shared" si="30"/>
        <v>3056.9</v>
      </c>
      <c r="K61" s="21">
        <f t="shared" si="30"/>
        <v>1192.03</v>
      </c>
      <c r="L61" s="21">
        <f t="shared" si="30"/>
        <v>1147.83</v>
      </c>
      <c r="M61" s="21">
        <f t="shared" si="30"/>
        <v>673.7</v>
      </c>
      <c r="N61" s="21">
        <f t="shared" si="27"/>
        <v>11135.4</v>
      </c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</row>
    <row r="62" ht="14.25" customHeight="1">
      <c r="A62" s="18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</row>
    <row r="63" ht="14.25" customHeight="1">
      <c r="A63" s="18" t="s">
        <v>101</v>
      </c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</row>
    <row r="64" ht="14.25" customHeight="1">
      <c r="A64" s="18" t="s">
        <v>102</v>
      </c>
      <c r="B64" s="20"/>
      <c r="C64" s="20"/>
      <c r="D64" s="20"/>
      <c r="E64" s="20"/>
      <c r="F64" s="20"/>
      <c r="G64" s="20"/>
      <c r="H64" s="20"/>
      <c r="I64" s="20">
        <f>56.52</f>
        <v>56.52</v>
      </c>
      <c r="J64" s="20">
        <f>937.54</f>
        <v>937.54</v>
      </c>
      <c r="K64" s="20">
        <f>948.94</f>
        <v>948.94</v>
      </c>
      <c r="L64" s="20"/>
      <c r="M64" s="20">
        <f>54.06</f>
        <v>54.06</v>
      </c>
      <c r="N64" s="20">
        <f t="shared" ref="N64:N66" si="31">(((((((((((B64)+(C64))+(D64))+(E64))+(F64))+(G64))+(H64))+(I64))+(J64))+(K64))+(L64))+(M64)</f>
        <v>1997.06</v>
      </c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</row>
    <row r="65" ht="14.25" customHeight="1">
      <c r="A65" s="18" t="s">
        <v>103</v>
      </c>
      <c r="B65" s="20"/>
      <c r="C65" s="20"/>
      <c r="D65" s="20"/>
      <c r="E65" s="20"/>
      <c r="F65" s="20"/>
      <c r="G65" s="20"/>
      <c r="H65" s="20"/>
      <c r="I65" s="20"/>
      <c r="J65" s="20">
        <f>1058.12</f>
        <v>1058.12</v>
      </c>
      <c r="K65" s="20">
        <f>132.94</f>
        <v>132.94</v>
      </c>
      <c r="L65" s="20">
        <f>265.88</f>
        <v>265.88</v>
      </c>
      <c r="M65" s="20"/>
      <c r="N65" s="20">
        <f t="shared" si="31"/>
        <v>1456.94</v>
      </c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</row>
    <row r="66" ht="14.25" customHeight="1">
      <c r="A66" s="18" t="s">
        <v>104</v>
      </c>
      <c r="B66" s="21">
        <f t="shared" ref="B66:M66" si="32">((B63)+(B64))+(B65)</f>
        <v>0</v>
      </c>
      <c r="C66" s="21">
        <f t="shared" si="32"/>
        <v>0</v>
      </c>
      <c r="D66" s="21">
        <f t="shared" si="32"/>
        <v>0</v>
      </c>
      <c r="E66" s="21">
        <f t="shared" si="32"/>
        <v>0</v>
      </c>
      <c r="F66" s="21">
        <f t="shared" si="32"/>
        <v>0</v>
      </c>
      <c r="G66" s="21">
        <f t="shared" si="32"/>
        <v>0</v>
      </c>
      <c r="H66" s="21">
        <f t="shared" si="32"/>
        <v>0</v>
      </c>
      <c r="I66" s="21">
        <f t="shared" si="32"/>
        <v>56.52</v>
      </c>
      <c r="J66" s="21">
        <f t="shared" si="32"/>
        <v>1995.66</v>
      </c>
      <c r="K66" s="21">
        <f t="shared" si="32"/>
        <v>1081.88</v>
      </c>
      <c r="L66" s="21">
        <f t="shared" si="32"/>
        <v>265.88</v>
      </c>
      <c r="M66" s="21">
        <f t="shared" si="32"/>
        <v>54.06</v>
      </c>
      <c r="N66" s="21">
        <f t="shared" si="31"/>
        <v>3454</v>
      </c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</row>
    <row r="67" ht="14.25" customHeight="1">
      <c r="A67" s="18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</row>
    <row r="68" ht="14.25" customHeight="1">
      <c r="A68" s="18" t="s">
        <v>105</v>
      </c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</row>
    <row r="69" ht="14.25" customHeight="1">
      <c r="A69" s="18" t="s">
        <v>106</v>
      </c>
      <c r="B69" s="20">
        <f>316.24</f>
        <v>316.24</v>
      </c>
      <c r="C69" s="20">
        <f>1664.06</f>
        <v>1664.06</v>
      </c>
      <c r="D69" s="20">
        <f>514.56</f>
        <v>514.56</v>
      </c>
      <c r="E69" s="20">
        <f>3579.37</f>
        <v>3579.37</v>
      </c>
      <c r="F69" s="20"/>
      <c r="G69" s="20">
        <f>931.97</f>
        <v>931.97</v>
      </c>
      <c r="H69" s="20"/>
      <c r="I69" s="20">
        <f>847.94</f>
        <v>847.94</v>
      </c>
      <c r="J69" s="20">
        <f>968.43</f>
        <v>968.43</v>
      </c>
      <c r="K69" s="20">
        <f>1013.96</f>
        <v>1013.96</v>
      </c>
      <c r="L69" s="20">
        <f>78.04</f>
        <v>78.04</v>
      </c>
      <c r="M69" s="20">
        <f>1002.32</f>
        <v>1002.32</v>
      </c>
      <c r="N69" s="20">
        <f t="shared" ref="N69:N74" si="33">(((((((((((B69)+(C69))+(D69))+(E69))+(F69))+(G69))+(H69))+(I69))+(J69))+(K69))+(L69))+(M69)</f>
        <v>10916.89</v>
      </c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</row>
    <row r="70" ht="14.25" customHeight="1">
      <c r="A70" s="18" t="s">
        <v>107</v>
      </c>
      <c r="B70" s="20"/>
      <c r="C70" s="20"/>
      <c r="D70" s="20"/>
      <c r="E70" s="20"/>
      <c r="F70" s="20"/>
      <c r="G70" s="20">
        <f>370.95</f>
        <v>370.95</v>
      </c>
      <c r="H70" s="20"/>
      <c r="I70" s="20">
        <f>2628.53</f>
        <v>2628.53</v>
      </c>
      <c r="J70" s="20"/>
      <c r="K70" s="20">
        <f>475.95</f>
        <v>475.95</v>
      </c>
      <c r="L70" s="20">
        <f>2025.3</f>
        <v>2025.3</v>
      </c>
      <c r="M70" s="20"/>
      <c r="N70" s="20">
        <f t="shared" si="33"/>
        <v>5500.73</v>
      </c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</row>
    <row r="71" ht="14.25" customHeight="1">
      <c r="A71" s="18" t="s">
        <v>108</v>
      </c>
      <c r="B71" s="20"/>
      <c r="C71" s="20"/>
      <c r="D71" s="20"/>
      <c r="E71" s="20"/>
      <c r="F71" s="20"/>
      <c r="G71" s="20">
        <f>-267.2</f>
        <v>-267.2</v>
      </c>
      <c r="H71" s="20"/>
      <c r="I71" s="20">
        <f>301.77</f>
        <v>301.77</v>
      </c>
      <c r="J71" s="20">
        <f>114.17</f>
        <v>114.17</v>
      </c>
      <c r="K71" s="20">
        <f>35.41</f>
        <v>35.41</v>
      </c>
      <c r="L71" s="20">
        <f>79.17</f>
        <v>79.17</v>
      </c>
      <c r="M71" s="20"/>
      <c r="N71" s="20">
        <f t="shared" si="33"/>
        <v>263.32</v>
      </c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</row>
    <row r="72" ht="14.25" customHeight="1">
      <c r="A72" s="18" t="s">
        <v>109</v>
      </c>
      <c r="B72" s="20"/>
      <c r="C72" s="20"/>
      <c r="D72" s="20">
        <f>400</f>
        <v>400</v>
      </c>
      <c r="E72" s="20"/>
      <c r="F72" s="20">
        <f>300</f>
        <v>300</v>
      </c>
      <c r="G72" s="20"/>
      <c r="H72" s="20">
        <f>2950</f>
        <v>2950</v>
      </c>
      <c r="I72" s="20">
        <f>948.6</f>
        <v>948.6</v>
      </c>
      <c r="J72" s="20">
        <f>476.02</f>
        <v>476.02</v>
      </c>
      <c r="K72" s="20">
        <f>925.93</f>
        <v>925.93</v>
      </c>
      <c r="L72" s="20">
        <f>350.64</f>
        <v>350.64</v>
      </c>
      <c r="M72" s="20"/>
      <c r="N72" s="20">
        <f t="shared" si="33"/>
        <v>6351.19</v>
      </c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</row>
    <row r="73" ht="14.25" customHeight="1">
      <c r="A73" s="18" t="s">
        <v>110</v>
      </c>
      <c r="B73" s="20"/>
      <c r="C73" s="20"/>
      <c r="D73" s="20">
        <f>200</f>
        <v>200</v>
      </c>
      <c r="E73" s="20"/>
      <c r="F73" s="20"/>
      <c r="G73" s="20"/>
      <c r="H73" s="20"/>
      <c r="I73" s="20"/>
      <c r="J73" s="20">
        <f>499</f>
        <v>499</v>
      </c>
      <c r="K73" s="20"/>
      <c r="L73" s="20"/>
      <c r="M73" s="20">
        <f>160</f>
        <v>160</v>
      </c>
      <c r="N73" s="20">
        <f t="shared" si="33"/>
        <v>859</v>
      </c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</row>
    <row r="74" ht="14.25" customHeight="1">
      <c r="A74" s="18" t="s">
        <v>111</v>
      </c>
      <c r="B74" s="21">
        <f t="shared" ref="B74:M74" si="34">(((((B68)+(B69))+(B70))+(B71))+(B72))+(B73)</f>
        <v>316.24</v>
      </c>
      <c r="C74" s="21">
        <f t="shared" si="34"/>
        <v>1664.06</v>
      </c>
      <c r="D74" s="21">
        <f t="shared" si="34"/>
        <v>1114.56</v>
      </c>
      <c r="E74" s="21">
        <f t="shared" si="34"/>
        <v>3579.37</v>
      </c>
      <c r="F74" s="21">
        <f t="shared" si="34"/>
        <v>300</v>
      </c>
      <c r="G74" s="21">
        <f t="shared" si="34"/>
        <v>1035.72</v>
      </c>
      <c r="H74" s="21">
        <f t="shared" si="34"/>
        <v>2950</v>
      </c>
      <c r="I74" s="21">
        <f t="shared" si="34"/>
        <v>4726.84</v>
      </c>
      <c r="J74" s="21">
        <f t="shared" si="34"/>
        <v>2057.62</v>
      </c>
      <c r="K74" s="21">
        <f t="shared" si="34"/>
        <v>2451.25</v>
      </c>
      <c r="L74" s="21">
        <f t="shared" si="34"/>
        <v>2533.15</v>
      </c>
      <c r="M74" s="21">
        <f t="shared" si="34"/>
        <v>1162.32</v>
      </c>
      <c r="N74" s="21">
        <f t="shared" si="33"/>
        <v>23891.13</v>
      </c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</row>
    <row r="75" ht="14.25" customHeight="1">
      <c r="A75" s="18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</row>
    <row r="76" ht="14.25" customHeight="1">
      <c r="A76" s="18" t="s">
        <v>112</v>
      </c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</row>
    <row r="77" ht="14.25" customHeight="1">
      <c r="A77" s="18" t="s">
        <v>113</v>
      </c>
      <c r="B77" s="20"/>
      <c r="C77" s="20"/>
      <c r="D77" s="20"/>
      <c r="E77" s="20"/>
      <c r="F77" s="20"/>
      <c r="G77" s="20"/>
      <c r="H77" s="20"/>
      <c r="I77" s="20"/>
      <c r="J77" s="20"/>
      <c r="K77" s="20">
        <f>114.32</f>
        <v>114.32</v>
      </c>
      <c r="L77" s="20"/>
      <c r="M77" s="20"/>
      <c r="N77" s="20">
        <f t="shared" ref="N77:N85" si="35">(((((((((((B77)+(C77))+(D77))+(E77))+(F77))+(G77))+(H77))+(I77))+(J77))+(K77))+(L77))+(M77)</f>
        <v>114.32</v>
      </c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</row>
    <row r="78" ht="14.25" customHeight="1">
      <c r="A78" s="18" t="s">
        <v>114</v>
      </c>
      <c r="B78" s="20">
        <f>902</f>
        <v>902</v>
      </c>
      <c r="C78" s="20">
        <f>408.67</f>
        <v>408.67</v>
      </c>
      <c r="D78" s="20"/>
      <c r="E78" s="20">
        <f>5509.5</f>
        <v>5509.5</v>
      </c>
      <c r="F78" s="20">
        <f>232</f>
        <v>232</v>
      </c>
      <c r="G78" s="20"/>
      <c r="H78" s="20"/>
      <c r="I78" s="20"/>
      <c r="J78" s="20">
        <f>83</f>
        <v>83</v>
      </c>
      <c r="K78" s="20">
        <f>3003</f>
        <v>3003</v>
      </c>
      <c r="L78" s="20">
        <f>25.24</f>
        <v>25.24</v>
      </c>
      <c r="M78" s="20">
        <f>5576.74</f>
        <v>5576.74</v>
      </c>
      <c r="N78" s="20">
        <f t="shared" si="35"/>
        <v>15740.15</v>
      </c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</row>
    <row r="79" ht="14.25" customHeight="1">
      <c r="A79" s="18" t="s">
        <v>115</v>
      </c>
      <c r="B79" s="20">
        <f>6057.75</f>
        <v>6057.75</v>
      </c>
      <c r="C79" s="20"/>
      <c r="D79" s="20"/>
      <c r="E79" s="20">
        <f>6057.75</f>
        <v>6057.75</v>
      </c>
      <c r="F79" s="20"/>
      <c r="G79" s="20"/>
      <c r="H79" s="20">
        <f>6057.75</f>
        <v>6057.75</v>
      </c>
      <c r="I79" s="20"/>
      <c r="J79" s="20"/>
      <c r="K79" s="20">
        <f>6057.75</f>
        <v>6057.75</v>
      </c>
      <c r="L79" s="20"/>
      <c r="M79" s="20"/>
      <c r="N79" s="20">
        <f t="shared" si="35"/>
        <v>24231</v>
      </c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</row>
    <row r="80" ht="14.25" customHeight="1">
      <c r="A80" s="18" t="s">
        <v>116</v>
      </c>
      <c r="B80" s="20"/>
      <c r="C80" s="20">
        <f>4135</f>
        <v>4135</v>
      </c>
      <c r="D80" s="20"/>
      <c r="E80" s="20"/>
      <c r="F80" s="20"/>
      <c r="G80" s="20"/>
      <c r="H80" s="20"/>
      <c r="I80" s="20"/>
      <c r="J80" s="20"/>
      <c r="K80" s="20">
        <f>170</f>
        <v>170</v>
      </c>
      <c r="L80" s="20"/>
      <c r="M80" s="20"/>
      <c r="N80" s="20">
        <f t="shared" si="35"/>
        <v>4305</v>
      </c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</row>
    <row r="81" ht="14.25" customHeight="1">
      <c r="A81" s="18" t="s">
        <v>117</v>
      </c>
      <c r="B81" s="20"/>
      <c r="C81" s="20"/>
      <c r="D81" s="20"/>
      <c r="E81" s="20"/>
      <c r="F81" s="20">
        <f>30</f>
        <v>30</v>
      </c>
      <c r="G81" s="20">
        <f t="shared" ref="G81:J81" si="36">2</f>
        <v>2</v>
      </c>
      <c r="H81" s="20">
        <f t="shared" si="36"/>
        <v>2</v>
      </c>
      <c r="I81" s="20">
        <f t="shared" si="36"/>
        <v>2</v>
      </c>
      <c r="J81" s="20">
        <f t="shared" si="36"/>
        <v>2</v>
      </c>
      <c r="K81" s="20">
        <f>41</f>
        <v>41</v>
      </c>
      <c r="L81" s="20">
        <f t="shared" ref="L81:M81" si="37">2</f>
        <v>2</v>
      </c>
      <c r="M81" s="20">
        <f t="shared" si="37"/>
        <v>2</v>
      </c>
      <c r="N81" s="20">
        <f t="shared" si="35"/>
        <v>83</v>
      </c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</row>
    <row r="82" ht="14.25" customHeight="1">
      <c r="A82" s="18" t="s">
        <v>118</v>
      </c>
      <c r="B82" s="20"/>
      <c r="C82" s="20"/>
      <c r="D82" s="20"/>
      <c r="E82" s="20">
        <f>907.92</f>
        <v>907.92</v>
      </c>
      <c r="F82" s="20">
        <f>50</f>
        <v>50</v>
      </c>
      <c r="G82" s="20"/>
      <c r="H82" s="20"/>
      <c r="I82" s="20">
        <f>455.42</f>
        <v>455.42</v>
      </c>
      <c r="J82" s="20">
        <f>-591.25</f>
        <v>-591.25</v>
      </c>
      <c r="K82" s="20">
        <f>45.22</f>
        <v>45.22</v>
      </c>
      <c r="L82" s="20">
        <f>1576.93</f>
        <v>1576.93</v>
      </c>
      <c r="M82" s="20">
        <f>1259.25</f>
        <v>1259.25</v>
      </c>
      <c r="N82" s="20">
        <f t="shared" si="35"/>
        <v>3703.49</v>
      </c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</row>
    <row r="83" ht="14.25" customHeight="1">
      <c r="A83" s="18" t="s">
        <v>119</v>
      </c>
      <c r="B83" s="20">
        <f>976.4</f>
        <v>976.4</v>
      </c>
      <c r="C83" s="20">
        <f>642.18</f>
        <v>642.18</v>
      </c>
      <c r="D83" s="20">
        <f>610.43</f>
        <v>610.43</v>
      </c>
      <c r="E83" s="20">
        <f>3187.58</f>
        <v>3187.58</v>
      </c>
      <c r="F83" s="20">
        <f>743.14</f>
        <v>743.14</v>
      </c>
      <c r="G83" s="20">
        <f>3.9</f>
        <v>3.9</v>
      </c>
      <c r="H83" s="20">
        <f>1838.71</f>
        <v>1838.71</v>
      </c>
      <c r="I83" s="20">
        <f>179.9</f>
        <v>179.9</v>
      </c>
      <c r="J83" s="20">
        <f>48.9</f>
        <v>48.9</v>
      </c>
      <c r="K83" s="20">
        <f t="shared" ref="K83:M83" si="38">3.9</f>
        <v>3.9</v>
      </c>
      <c r="L83" s="20">
        <f t="shared" si="38"/>
        <v>3.9</v>
      </c>
      <c r="M83" s="20">
        <f t="shared" si="38"/>
        <v>3.9</v>
      </c>
      <c r="N83" s="20">
        <f t="shared" si="35"/>
        <v>8242.84</v>
      </c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</row>
    <row r="84" ht="14.25" customHeight="1">
      <c r="A84" s="18" t="s">
        <v>120</v>
      </c>
      <c r="B84" s="20"/>
      <c r="C84" s="20"/>
      <c r="D84" s="20"/>
      <c r="E84" s="20"/>
      <c r="F84" s="20"/>
      <c r="G84" s="20"/>
      <c r="H84" s="20"/>
      <c r="I84" s="20"/>
      <c r="J84" s="20"/>
      <c r="K84" s="20">
        <f>503.74</f>
        <v>503.74</v>
      </c>
      <c r="L84" s="20"/>
      <c r="M84" s="20"/>
      <c r="N84" s="20">
        <f t="shared" si="35"/>
        <v>503.74</v>
      </c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</row>
    <row r="85" ht="14.25" customHeight="1">
      <c r="A85" s="18" t="s">
        <v>121</v>
      </c>
      <c r="B85" s="21">
        <f t="shared" ref="B85:M85" si="39">((((((((B76)+(B77))+(B78))+(B79))+(B80))+(B81))+(B82))+(B83))+(B84)</f>
        <v>7936.15</v>
      </c>
      <c r="C85" s="21">
        <f t="shared" si="39"/>
        <v>5185.85</v>
      </c>
      <c r="D85" s="21">
        <f t="shared" si="39"/>
        <v>610.43</v>
      </c>
      <c r="E85" s="21">
        <f t="shared" si="39"/>
        <v>15662.75</v>
      </c>
      <c r="F85" s="21">
        <f t="shared" si="39"/>
        <v>1055.14</v>
      </c>
      <c r="G85" s="21">
        <f t="shared" si="39"/>
        <v>5.9</v>
      </c>
      <c r="H85" s="21">
        <f t="shared" si="39"/>
        <v>7898.46</v>
      </c>
      <c r="I85" s="21">
        <f t="shared" si="39"/>
        <v>637.32</v>
      </c>
      <c r="J85" s="21">
        <f t="shared" si="39"/>
        <v>-457.35</v>
      </c>
      <c r="K85" s="21">
        <f t="shared" si="39"/>
        <v>9938.93</v>
      </c>
      <c r="L85" s="21">
        <f t="shared" si="39"/>
        <v>1608.07</v>
      </c>
      <c r="M85" s="21">
        <f t="shared" si="39"/>
        <v>6841.89</v>
      </c>
      <c r="N85" s="21">
        <f t="shared" si="35"/>
        <v>56923.54</v>
      </c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</row>
    <row r="86" ht="14.25" customHeight="1">
      <c r="A86" s="18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</row>
    <row r="87" ht="14.25" customHeight="1">
      <c r="A87" s="18" t="s">
        <v>122</v>
      </c>
      <c r="B87" s="20">
        <f>2331.15</f>
        <v>2331.15</v>
      </c>
      <c r="C87" s="20">
        <f>72</f>
        <v>72</v>
      </c>
      <c r="D87" s="20">
        <f>5585.45</f>
        <v>5585.45</v>
      </c>
      <c r="E87" s="20"/>
      <c r="F87" s="20"/>
      <c r="G87" s="20">
        <f>1950.78</f>
        <v>1950.78</v>
      </c>
      <c r="H87" s="20">
        <f>3160.51</f>
        <v>3160.51</v>
      </c>
      <c r="I87" s="20"/>
      <c r="J87" s="20">
        <f>400</f>
        <v>400</v>
      </c>
      <c r="K87" s="20"/>
      <c r="L87" s="20">
        <f>270.56</f>
        <v>270.56</v>
      </c>
      <c r="M87" s="20"/>
      <c r="N87" s="20">
        <f>(((((((((((B87)+(C87))+(D87))+(E87))+(F87))+(G87))+(H87))+(I87))+(J87))+(K87))+(L87))+(M87)</f>
        <v>13770.45</v>
      </c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</row>
    <row r="88" ht="14.25" customHeight="1">
      <c r="A88" s="18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</row>
    <row r="89" ht="14.25" customHeight="1">
      <c r="A89" s="18" t="s">
        <v>123</v>
      </c>
      <c r="B89" s="21">
        <f t="shared" ref="B89:M89" si="40">(((((((B31)+(B43))+(B50))+(B61))+(B66))+(B74))+(B85))+(B87)</f>
        <v>45164.98</v>
      </c>
      <c r="C89" s="21">
        <f t="shared" si="40"/>
        <v>36777.05</v>
      </c>
      <c r="D89" s="21">
        <f t="shared" si="40"/>
        <v>31625.41</v>
      </c>
      <c r="E89" s="21">
        <f t="shared" si="40"/>
        <v>42451.51</v>
      </c>
      <c r="F89" s="21">
        <f t="shared" si="40"/>
        <v>34783.08</v>
      </c>
      <c r="G89" s="21">
        <f t="shared" si="40"/>
        <v>49362.41</v>
      </c>
      <c r="H89" s="21">
        <f t="shared" si="40"/>
        <v>74108.97</v>
      </c>
      <c r="I89" s="21">
        <f t="shared" si="40"/>
        <v>51169.02</v>
      </c>
      <c r="J89" s="21">
        <f t="shared" si="40"/>
        <v>44351.67</v>
      </c>
      <c r="K89" s="21">
        <f t="shared" si="40"/>
        <v>73864.12</v>
      </c>
      <c r="L89" s="21">
        <f t="shared" si="40"/>
        <v>57099.4</v>
      </c>
      <c r="M89" s="21">
        <f t="shared" si="40"/>
        <v>58355.65</v>
      </c>
      <c r="N89" s="21">
        <f t="shared" ref="N89:N90" si="42">(((((((((((B89)+(C89))+(D89))+(E89))+(F89))+(G89))+(H89))+(I89))+(J89))+(K89))+(L89))+(M89)</f>
        <v>599113.27</v>
      </c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</row>
    <row r="90" ht="14.25" hidden="1" customHeight="1">
      <c r="A90" s="18" t="s">
        <v>124</v>
      </c>
      <c r="B90" s="21">
        <f t="shared" ref="B90:M90" si="41">(B25)-(B89)</f>
        <v>-7140.54</v>
      </c>
      <c r="C90" s="21">
        <f t="shared" si="41"/>
        <v>-1387.93</v>
      </c>
      <c r="D90" s="21">
        <f t="shared" si="41"/>
        <v>2228.49</v>
      </c>
      <c r="E90" s="21">
        <f t="shared" si="41"/>
        <v>-10794.82</v>
      </c>
      <c r="F90" s="21">
        <f t="shared" si="41"/>
        <v>1163418.3</v>
      </c>
      <c r="G90" s="21">
        <f t="shared" si="41"/>
        <v>-19899</v>
      </c>
      <c r="H90" s="21">
        <f t="shared" si="41"/>
        <v>-43822.26</v>
      </c>
      <c r="I90" s="21">
        <f t="shared" si="41"/>
        <v>12368.34</v>
      </c>
      <c r="J90" s="21">
        <f t="shared" si="41"/>
        <v>-13528.24</v>
      </c>
      <c r="K90" s="21">
        <f t="shared" si="41"/>
        <v>-43871.64</v>
      </c>
      <c r="L90" s="21">
        <f t="shared" si="41"/>
        <v>-23880.16</v>
      </c>
      <c r="M90" s="21">
        <f t="shared" si="41"/>
        <v>-19924.55</v>
      </c>
      <c r="N90" s="21">
        <f t="shared" si="42"/>
        <v>993765.99</v>
      </c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</row>
    <row r="91" ht="14.25" customHeight="1">
      <c r="A91" s="18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</row>
    <row r="92" ht="14.25" customHeight="1">
      <c r="A92" s="18" t="s">
        <v>125</v>
      </c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20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</row>
    <row r="93" ht="14.25" customHeight="1">
      <c r="A93" s="18" t="s">
        <v>126</v>
      </c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</row>
    <row r="94" ht="14.25" customHeight="1">
      <c r="A94" s="18" t="s">
        <v>127</v>
      </c>
      <c r="B94" s="20">
        <f>1.52</f>
        <v>1.52</v>
      </c>
      <c r="C94" s="20">
        <f>1.34</f>
        <v>1.34</v>
      </c>
      <c r="D94" s="20"/>
      <c r="E94" s="20">
        <f>1.12</f>
        <v>1.12</v>
      </c>
      <c r="F94" s="20">
        <f>245.68</f>
        <v>245.68</v>
      </c>
      <c r="G94" s="20">
        <f>4183.23</f>
        <v>4183.23</v>
      </c>
      <c r="H94" s="20">
        <f>4935.03</f>
        <v>4935.03</v>
      </c>
      <c r="I94" s="20">
        <f>5055.56</f>
        <v>5055.56</v>
      </c>
      <c r="J94" s="20">
        <f>5012.74</f>
        <v>5012.74</v>
      </c>
      <c r="K94" s="20">
        <f>4398.45</f>
        <v>4398.45</v>
      </c>
      <c r="L94" s="20">
        <f>4596.13</f>
        <v>4596.13</v>
      </c>
      <c r="M94" s="20">
        <f>4591.84</f>
        <v>4591.84</v>
      </c>
      <c r="N94" s="20">
        <f t="shared" ref="N94:N101" si="43">(((((((((((B94)+(C94))+(D94))+(E94))+(F94))+(G94))+(H94))+(I94))+(J94))+(K94))+(L94))+(M94)</f>
        <v>33022.64</v>
      </c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</row>
    <row r="95" ht="14.25" customHeight="1">
      <c r="A95" s="18" t="s">
        <v>128</v>
      </c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>
        <f>13226.44</f>
        <v>13226.44</v>
      </c>
      <c r="N95" s="20">
        <f t="shared" si="43"/>
        <v>13226.44</v>
      </c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</row>
    <row r="96" ht="14.25" customHeight="1">
      <c r="A96" s="18" t="s">
        <v>129</v>
      </c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>
        <f>-56917.65</f>
        <v>-56917.65</v>
      </c>
      <c r="N96" s="20">
        <f t="shared" si="43"/>
        <v>-56917.65</v>
      </c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</row>
    <row r="97" ht="14.25" customHeight="1">
      <c r="A97" s="18" t="s">
        <v>130</v>
      </c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>
        <f>25841.14</f>
        <v>25841.14</v>
      </c>
      <c r="N97" s="20">
        <f t="shared" si="43"/>
        <v>25841.14</v>
      </c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</row>
    <row r="98" ht="14.25" customHeight="1">
      <c r="A98" s="18" t="s">
        <v>131</v>
      </c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>
        <f>-2543.49</f>
        <v>-2543.49</v>
      </c>
      <c r="N98" s="20">
        <f t="shared" si="43"/>
        <v>-2543.49</v>
      </c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</row>
    <row r="99" ht="14.25" customHeight="1">
      <c r="A99" s="18" t="s">
        <v>132</v>
      </c>
      <c r="B99" s="21">
        <f t="shared" ref="B99:M99" si="44">(((((B93)+(B94))+(B95))+(B96))+(B97))+(B98)</f>
        <v>1.52</v>
      </c>
      <c r="C99" s="21">
        <f t="shared" si="44"/>
        <v>1.34</v>
      </c>
      <c r="D99" s="21">
        <f t="shared" si="44"/>
        <v>0</v>
      </c>
      <c r="E99" s="21">
        <f t="shared" si="44"/>
        <v>1.12</v>
      </c>
      <c r="F99" s="21">
        <f t="shared" si="44"/>
        <v>245.68</v>
      </c>
      <c r="G99" s="21">
        <f t="shared" si="44"/>
        <v>4183.23</v>
      </c>
      <c r="H99" s="21">
        <f t="shared" si="44"/>
        <v>4935.03</v>
      </c>
      <c r="I99" s="21">
        <f t="shared" si="44"/>
        <v>5055.56</v>
      </c>
      <c r="J99" s="21">
        <f t="shared" si="44"/>
        <v>5012.74</v>
      </c>
      <c r="K99" s="21">
        <f t="shared" si="44"/>
        <v>4398.45</v>
      </c>
      <c r="L99" s="21">
        <f t="shared" si="44"/>
        <v>4596.13</v>
      </c>
      <c r="M99" s="21">
        <f t="shared" si="44"/>
        <v>-15801.72</v>
      </c>
      <c r="N99" s="21">
        <f t="shared" si="43"/>
        <v>12629.08</v>
      </c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</row>
    <row r="100" ht="14.25" hidden="1" customHeight="1">
      <c r="A100" s="18" t="s">
        <v>133</v>
      </c>
      <c r="B100" s="21">
        <f t="shared" ref="B100:M100" si="45">B99</f>
        <v>1.52</v>
      </c>
      <c r="C100" s="21">
        <f t="shared" si="45"/>
        <v>1.34</v>
      </c>
      <c r="D100" s="21">
        <f t="shared" si="45"/>
        <v>0</v>
      </c>
      <c r="E100" s="21">
        <f t="shared" si="45"/>
        <v>1.12</v>
      </c>
      <c r="F100" s="21">
        <f t="shared" si="45"/>
        <v>245.68</v>
      </c>
      <c r="G100" s="21">
        <f t="shared" si="45"/>
        <v>4183.23</v>
      </c>
      <c r="H100" s="21">
        <f t="shared" si="45"/>
        <v>4935.03</v>
      </c>
      <c r="I100" s="21">
        <f t="shared" si="45"/>
        <v>5055.56</v>
      </c>
      <c r="J100" s="21">
        <f t="shared" si="45"/>
        <v>5012.74</v>
      </c>
      <c r="K100" s="21">
        <f t="shared" si="45"/>
        <v>4398.45</v>
      </c>
      <c r="L100" s="21">
        <f t="shared" si="45"/>
        <v>4596.13</v>
      </c>
      <c r="M100" s="21">
        <f t="shared" si="45"/>
        <v>-15801.72</v>
      </c>
      <c r="N100" s="21">
        <f t="shared" si="43"/>
        <v>12629.08</v>
      </c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</row>
    <row r="101" ht="14.25" hidden="1" customHeight="1">
      <c r="A101" s="18" t="s">
        <v>134</v>
      </c>
      <c r="B101" s="21">
        <f t="shared" ref="B101:M101" si="46">(B100)-(0)</f>
        <v>1.52</v>
      </c>
      <c r="C101" s="21">
        <f t="shared" si="46"/>
        <v>1.34</v>
      </c>
      <c r="D101" s="21">
        <f t="shared" si="46"/>
        <v>0</v>
      </c>
      <c r="E101" s="21">
        <f t="shared" si="46"/>
        <v>1.12</v>
      </c>
      <c r="F101" s="21">
        <f t="shared" si="46"/>
        <v>245.68</v>
      </c>
      <c r="G101" s="21">
        <f t="shared" si="46"/>
        <v>4183.23</v>
      </c>
      <c r="H101" s="21">
        <f t="shared" si="46"/>
        <v>4935.03</v>
      </c>
      <c r="I101" s="21">
        <f t="shared" si="46"/>
        <v>5055.56</v>
      </c>
      <c r="J101" s="21">
        <f t="shared" si="46"/>
        <v>5012.74</v>
      </c>
      <c r="K101" s="21">
        <f t="shared" si="46"/>
        <v>4398.45</v>
      </c>
      <c r="L101" s="21">
        <f t="shared" si="46"/>
        <v>4596.13</v>
      </c>
      <c r="M101" s="21">
        <f t="shared" si="46"/>
        <v>-15801.72</v>
      </c>
      <c r="N101" s="21">
        <f t="shared" si="43"/>
        <v>12629.08</v>
      </c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</row>
    <row r="102" ht="14.25" customHeight="1">
      <c r="A102" s="18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</row>
    <row r="103" ht="14.25" customHeight="1">
      <c r="A103" s="18" t="s">
        <v>135</v>
      </c>
      <c r="B103" s="25">
        <f t="shared" ref="B103:M103" si="47">(B90)+(B101)</f>
        <v>-7139.02</v>
      </c>
      <c r="C103" s="25">
        <f t="shared" si="47"/>
        <v>-1386.59</v>
      </c>
      <c r="D103" s="25">
        <f t="shared" si="47"/>
        <v>2228.49</v>
      </c>
      <c r="E103" s="25">
        <f t="shared" si="47"/>
        <v>-10793.7</v>
      </c>
      <c r="F103" s="25">
        <f t="shared" si="47"/>
        <v>1163663.98</v>
      </c>
      <c r="G103" s="25">
        <f t="shared" si="47"/>
        <v>-15715.77</v>
      </c>
      <c r="H103" s="25">
        <f t="shared" si="47"/>
        <v>-38887.23</v>
      </c>
      <c r="I103" s="25">
        <f t="shared" si="47"/>
        <v>17423.9</v>
      </c>
      <c r="J103" s="25">
        <f t="shared" si="47"/>
        <v>-8515.5</v>
      </c>
      <c r="K103" s="25">
        <f t="shared" si="47"/>
        <v>-39473.19</v>
      </c>
      <c r="L103" s="25">
        <f t="shared" si="47"/>
        <v>-19284.03</v>
      </c>
      <c r="M103" s="25">
        <f t="shared" si="47"/>
        <v>-35726.27</v>
      </c>
      <c r="N103" s="25">
        <f>(((((((((((B103)+(C103))+(D103))+(E103))+(F103))+(G103))+(H103))+(I103))+(J103))+(K103))+(L103))+(M103)</f>
        <v>1006395.07</v>
      </c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</row>
    <row r="104" ht="14.25" customHeight="1">
      <c r="A104" s="18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</row>
    <row r="105" ht="14.25" customHeight="1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</row>
    <row r="106" ht="14.25" customHeight="1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</row>
    <row r="107" ht="14.25" customHeight="1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</row>
    <row r="108" ht="14.25" customHeight="1">
      <c r="A108" s="14"/>
      <c r="B108" s="14"/>
      <c r="C108" s="14"/>
      <c r="D108" s="14"/>
      <c r="E108" s="14"/>
      <c r="F108" s="14"/>
      <c r="G108" s="14"/>
      <c r="H108" s="14"/>
      <c r="I108" s="23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</row>
    <row r="109" ht="14.25" customHeight="1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</row>
    <row r="110" ht="14.25" customHeight="1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</row>
    <row r="111" ht="14.25" customHeight="1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</row>
    <row r="112" ht="14.25" customHeight="1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</row>
    <row r="113" ht="14.25" customHeight="1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</row>
    <row r="114" ht="14.25" customHeight="1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</row>
    <row r="115" ht="14.25" customHeight="1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</row>
    <row r="116" ht="14.25" customHeight="1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</row>
    <row r="117" ht="14.25" customHeight="1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</row>
    <row r="118" ht="14.25" customHeight="1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</row>
    <row r="119" ht="14.25" customHeight="1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</row>
    <row r="120" ht="14.25" customHeight="1">
      <c r="A120" s="1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</row>
    <row r="121" ht="14.25" customHeight="1">
      <c r="A121" s="1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</row>
    <row r="122" ht="14.25" customHeight="1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</row>
    <row r="123" ht="14.25" customHeight="1">
      <c r="A123" s="1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</row>
    <row r="124" ht="14.25" customHeight="1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</row>
    <row r="125" ht="14.25" customHeight="1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</row>
    <row r="126" ht="14.25" customHeight="1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</row>
    <row r="127" ht="14.25" customHeight="1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</row>
    <row r="128" ht="14.25" customHeight="1">
      <c r="A128" s="1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</row>
    <row r="129" ht="14.25" customHeight="1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</row>
    <row r="130" ht="14.25" customHeight="1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</row>
    <row r="131" ht="14.25" customHeight="1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</row>
    <row r="132" ht="14.25" customHeight="1">
      <c r="A132" s="1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</row>
    <row r="133" ht="14.25" customHeight="1">
      <c r="A133" s="1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</row>
    <row r="134" ht="14.25" customHeight="1">
      <c r="A134" s="1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</row>
    <row r="135" ht="14.25" customHeight="1">
      <c r="A135" s="1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</row>
    <row r="136" ht="14.25" customHeight="1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</row>
    <row r="137" ht="14.25" customHeight="1">
      <c r="A137" s="1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</row>
    <row r="138" ht="14.25" customHeight="1">
      <c r="A138" s="1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</row>
    <row r="139" ht="14.25" customHeight="1">
      <c r="A139" s="14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</row>
    <row r="140" ht="14.25" customHeight="1">
      <c r="A140" s="14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</row>
    <row r="141" ht="14.25" customHeight="1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</row>
    <row r="142" ht="14.25" customHeight="1">
      <c r="A142" s="14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</row>
    <row r="143" ht="14.25" customHeight="1">
      <c r="A143" s="14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</row>
    <row r="144" ht="14.25" customHeight="1">
      <c r="A144" s="14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</row>
    <row r="145" ht="14.25" customHeight="1">
      <c r="A145" s="14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</row>
    <row r="146" ht="14.25" customHeight="1">
      <c r="A146" s="14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</row>
    <row r="147" ht="14.25" customHeight="1">
      <c r="A147" s="14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</row>
    <row r="148" ht="14.25" customHeight="1">
      <c r="A148" s="14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</row>
    <row r="149" ht="14.25" customHeight="1">
      <c r="A149" s="14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</row>
    <row r="150" ht="14.25" customHeight="1">
      <c r="A150" s="14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</row>
    <row r="151" ht="14.25" customHeight="1">
      <c r="A151" s="14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</row>
    <row r="152" ht="14.25" customHeight="1">
      <c r="A152" s="14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</row>
    <row r="153" ht="14.25" customHeight="1">
      <c r="A153" s="14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</row>
    <row r="154" ht="14.25" customHeight="1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</row>
    <row r="155" ht="14.25" customHeight="1">
      <c r="A155" s="14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</row>
    <row r="156" ht="14.25" customHeight="1">
      <c r="A156" s="14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</row>
    <row r="157" ht="14.25" customHeight="1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</row>
    <row r="158" ht="14.25" customHeight="1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</row>
    <row r="159" ht="14.25" customHeight="1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</row>
    <row r="160" ht="14.25" customHeight="1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</row>
    <row r="161" ht="14.25" customHeight="1">
      <c r="A161" s="1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</row>
    <row r="162" ht="14.25" customHeight="1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</row>
    <row r="163" ht="14.25" customHeight="1">
      <c r="A163" s="14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</row>
    <row r="164" ht="14.25" customHeight="1">
      <c r="A164" s="14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</row>
    <row r="165" ht="14.25" customHeight="1">
      <c r="A165" s="14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</row>
    <row r="166" ht="14.25" customHeight="1">
      <c r="A166" s="14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</row>
    <row r="167" ht="14.25" customHeight="1">
      <c r="A167" s="14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</row>
    <row r="168" ht="14.25" customHeight="1">
      <c r="A168" s="14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</row>
    <row r="169" ht="14.25" customHeight="1">
      <c r="A169" s="14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</row>
    <row r="170" ht="14.25" customHeight="1">
      <c r="A170" s="14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</row>
    <row r="171" ht="14.25" customHeight="1">
      <c r="A171" s="14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</row>
    <row r="172" ht="14.25" customHeight="1">
      <c r="A172" s="14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</row>
    <row r="173" ht="14.25" customHeight="1">
      <c r="A173" s="14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</row>
    <row r="174" ht="14.25" customHeight="1">
      <c r="A174" s="14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</row>
    <row r="175" ht="14.25" customHeight="1">
      <c r="A175" s="14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</row>
    <row r="176" ht="14.25" customHeight="1">
      <c r="A176" s="14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</row>
    <row r="177" ht="14.25" customHeight="1">
      <c r="A177" s="1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</row>
    <row r="178" ht="14.25" customHeight="1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</row>
    <row r="179" ht="14.25" customHeight="1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</row>
    <row r="180" ht="14.25" customHeight="1">
      <c r="A180" s="1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</row>
    <row r="181" ht="14.25" customHeight="1">
      <c r="A181" s="1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</row>
    <row r="182" ht="14.25" customHeight="1">
      <c r="A182" s="1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</row>
    <row r="183" ht="14.25" customHeight="1">
      <c r="A183" s="1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</row>
    <row r="184" ht="14.25" customHeight="1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</row>
    <row r="185" ht="14.25" customHeight="1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</row>
    <row r="186" ht="14.25" customHeight="1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</row>
    <row r="187" ht="14.25" customHeight="1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</row>
    <row r="188" ht="14.25" customHeight="1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</row>
    <row r="189" ht="14.25" customHeight="1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</row>
    <row r="190" ht="14.25" customHeight="1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</row>
    <row r="191" ht="14.25" customHeight="1">
      <c r="A191" s="1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</row>
    <row r="192" ht="14.25" customHeight="1">
      <c r="A192" s="1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</row>
    <row r="193" ht="14.25" customHeight="1">
      <c r="A193" s="1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</row>
    <row r="194" ht="14.25" customHeight="1">
      <c r="A194" s="1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</row>
    <row r="195" ht="14.25" customHeight="1">
      <c r="A195" s="1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</row>
    <row r="196" ht="14.25" customHeight="1">
      <c r="A196" s="1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</row>
    <row r="197" ht="14.25" customHeight="1">
      <c r="A197" s="14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</row>
    <row r="198" ht="14.25" customHeight="1">
      <c r="A198" s="14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</row>
    <row r="199" ht="14.25" customHeight="1">
      <c r="A199" s="14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</row>
    <row r="200" ht="14.25" customHeight="1">
      <c r="A200" s="14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</row>
    <row r="201" ht="14.25" customHeight="1">
      <c r="A201" s="14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</row>
    <row r="202" ht="14.25" customHeight="1">
      <c r="A202" s="14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</row>
    <row r="203" ht="14.25" customHeight="1">
      <c r="A203" s="14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</row>
    <row r="204" ht="14.25" customHeight="1">
      <c r="A204" s="14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</row>
    <row r="205" ht="14.25" customHeight="1">
      <c r="A205" s="14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</row>
    <row r="206" ht="14.25" customHeight="1">
      <c r="A206" s="14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</row>
    <row r="207" ht="14.25" customHeight="1">
      <c r="A207" s="14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</row>
    <row r="208" ht="14.25" customHeight="1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</row>
    <row r="209" ht="14.25" customHeight="1">
      <c r="A209" s="14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</row>
    <row r="210" ht="14.25" customHeight="1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</row>
    <row r="211" ht="14.25" customHeight="1">
      <c r="A211" s="14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</row>
    <row r="212" ht="14.25" customHeight="1">
      <c r="A212" s="14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</row>
    <row r="213" ht="14.25" customHeight="1">
      <c r="A213" s="14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</row>
    <row r="214" ht="14.25" customHeight="1">
      <c r="A214" s="14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</row>
    <row r="215" ht="14.25" customHeight="1">
      <c r="A215" s="14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</row>
    <row r="216" ht="14.25" customHeight="1">
      <c r="A216" s="14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</row>
    <row r="217" ht="14.25" customHeight="1">
      <c r="A217" s="14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</row>
    <row r="218" ht="14.25" customHeight="1">
      <c r="A218" s="14"/>
      <c r="B218" s="14"/>
      <c r="C218" s="14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</row>
    <row r="219" ht="14.25" customHeight="1">
      <c r="A219" s="14"/>
      <c r="B219" s="14"/>
      <c r="C219" s="14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</row>
    <row r="220" ht="14.25" customHeight="1">
      <c r="A220" s="14"/>
      <c r="B220" s="14"/>
      <c r="C220" s="14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</row>
    <row r="221" ht="14.25" customHeight="1">
      <c r="A221" s="14"/>
      <c r="B221" s="14"/>
      <c r="C221" s="14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</row>
    <row r="222" ht="14.25" customHeight="1">
      <c r="A222" s="14"/>
      <c r="B222" s="14"/>
      <c r="C222" s="14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</row>
    <row r="223" ht="14.25" customHeight="1">
      <c r="A223" s="14"/>
      <c r="B223" s="14"/>
      <c r="C223" s="14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</row>
    <row r="224" ht="14.25" customHeight="1">
      <c r="A224" s="14"/>
      <c r="B224" s="14"/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</row>
    <row r="225" ht="14.25" customHeight="1">
      <c r="A225" s="14"/>
      <c r="B225" s="14"/>
      <c r="C225" s="14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</row>
    <row r="226" ht="14.25" customHeight="1">
      <c r="A226" s="14"/>
      <c r="B226" s="14"/>
      <c r="C226" s="14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</row>
    <row r="227" ht="14.25" customHeight="1">
      <c r="A227" s="14"/>
      <c r="B227" s="14"/>
      <c r="C227" s="14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</row>
    <row r="228" ht="14.25" customHeight="1">
      <c r="A228" s="14"/>
      <c r="B228" s="14"/>
      <c r="C228" s="14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</row>
    <row r="229" ht="14.25" customHeight="1">
      <c r="A229" s="14"/>
      <c r="B229" s="14"/>
      <c r="C229" s="14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</row>
    <row r="230" ht="14.25" customHeight="1">
      <c r="A230" s="14"/>
      <c r="B230" s="14"/>
      <c r="C230" s="14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</row>
    <row r="231" ht="14.25" customHeight="1">
      <c r="A231" s="14"/>
      <c r="B231" s="14"/>
      <c r="C231" s="14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</row>
    <row r="232" ht="14.25" customHeight="1">
      <c r="A232" s="14"/>
      <c r="B232" s="14"/>
      <c r="C232" s="14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</row>
    <row r="233" ht="14.25" customHeight="1">
      <c r="A233" s="14"/>
      <c r="B233" s="14"/>
      <c r="C233" s="14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</row>
    <row r="234" ht="14.25" customHeight="1">
      <c r="A234" s="14"/>
      <c r="B234" s="14"/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</row>
    <row r="235" ht="14.25" customHeight="1">
      <c r="A235" s="14"/>
      <c r="B235" s="14"/>
      <c r="C235" s="14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</row>
    <row r="236" ht="14.25" customHeight="1">
      <c r="A236" s="14"/>
      <c r="B236" s="14"/>
      <c r="C236" s="14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</row>
    <row r="237" ht="14.25" customHeight="1">
      <c r="A237" s="14"/>
      <c r="B237" s="14"/>
      <c r="C237" s="14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</row>
    <row r="238" ht="14.25" customHeight="1">
      <c r="A238" s="14"/>
      <c r="B238" s="14"/>
      <c r="C238" s="14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</row>
    <row r="239" ht="14.25" customHeight="1">
      <c r="A239" s="14"/>
      <c r="B239" s="14"/>
      <c r="C239" s="14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</row>
    <row r="240" ht="14.25" customHeight="1">
      <c r="A240" s="14"/>
      <c r="B240" s="14"/>
      <c r="C240" s="14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</row>
    <row r="241" ht="14.25" customHeight="1">
      <c r="A241" s="14"/>
      <c r="B241" s="14"/>
      <c r="C241" s="14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</row>
    <row r="242" ht="14.25" customHeight="1">
      <c r="A242" s="14"/>
      <c r="B242" s="14"/>
      <c r="C242" s="14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</row>
    <row r="243" ht="14.25" customHeight="1">
      <c r="A243" s="14"/>
      <c r="B243" s="14"/>
      <c r="C243" s="14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</row>
    <row r="244" ht="14.25" customHeight="1">
      <c r="A244" s="14"/>
      <c r="B244" s="14"/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</row>
    <row r="245" ht="14.25" customHeight="1">
      <c r="A245" s="14"/>
      <c r="B245" s="14"/>
      <c r="C245" s="14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</row>
    <row r="246" ht="14.25" customHeight="1">
      <c r="A246" s="14"/>
      <c r="B246" s="14"/>
      <c r="C246" s="14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</row>
    <row r="247" ht="14.25" customHeight="1">
      <c r="A247" s="14"/>
      <c r="B247" s="14"/>
      <c r="C247" s="14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</row>
    <row r="248" ht="14.25" customHeight="1">
      <c r="A248" s="14"/>
      <c r="B248" s="14"/>
      <c r="C248" s="14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</row>
    <row r="249" ht="14.25" customHeight="1">
      <c r="A249" s="14"/>
      <c r="B249" s="14"/>
      <c r="C249" s="14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</row>
    <row r="250" ht="14.25" customHeight="1">
      <c r="A250" s="14"/>
      <c r="B250" s="14"/>
      <c r="C250" s="14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</row>
    <row r="251" ht="14.25" customHeight="1">
      <c r="A251" s="14"/>
      <c r="B251" s="14"/>
      <c r="C251" s="14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</row>
    <row r="252" ht="14.25" customHeight="1">
      <c r="A252" s="14"/>
      <c r="B252" s="14"/>
      <c r="C252" s="14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</row>
    <row r="253" ht="14.25" customHeight="1">
      <c r="A253" s="14"/>
      <c r="B253" s="14"/>
      <c r="C253" s="14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</row>
    <row r="254" ht="14.25" customHeight="1">
      <c r="A254" s="14"/>
      <c r="B254" s="14"/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</row>
    <row r="255" ht="14.25" customHeight="1">
      <c r="A255" s="14"/>
      <c r="B255" s="14"/>
      <c r="C255" s="14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</row>
    <row r="256" ht="14.25" customHeight="1">
      <c r="A256" s="14"/>
      <c r="B256" s="14"/>
      <c r="C256" s="14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</row>
    <row r="257" ht="14.25" customHeight="1">
      <c r="A257" s="14"/>
      <c r="B257" s="14"/>
      <c r="C257" s="14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</row>
    <row r="258" ht="14.25" customHeight="1">
      <c r="A258" s="14"/>
      <c r="B258" s="14"/>
      <c r="C258" s="14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</row>
    <row r="259" ht="14.25" customHeight="1">
      <c r="A259" s="14"/>
      <c r="B259" s="14"/>
      <c r="C259" s="14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</row>
    <row r="260" ht="14.25" customHeight="1">
      <c r="A260" s="14"/>
      <c r="B260" s="14"/>
      <c r="C260" s="14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</row>
    <row r="261" ht="14.25" customHeight="1">
      <c r="A261" s="14"/>
      <c r="B261" s="14"/>
      <c r="C261" s="14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</row>
    <row r="262" ht="14.25" customHeight="1">
      <c r="A262" s="14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</row>
    <row r="263" ht="14.25" customHeight="1">
      <c r="A263" s="14"/>
      <c r="B263" s="14"/>
      <c r="C263" s="14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</row>
    <row r="264" ht="14.25" customHeight="1">
      <c r="A264" s="14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</row>
    <row r="265" ht="14.25" customHeight="1">
      <c r="A265" s="14"/>
      <c r="B265" s="14"/>
      <c r="C265" s="14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</row>
    <row r="266" ht="14.25" customHeight="1">
      <c r="A266" s="14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</row>
    <row r="267" ht="14.25" customHeight="1">
      <c r="A267" s="14"/>
      <c r="B267" s="14"/>
      <c r="C267" s="14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</row>
    <row r="268" ht="14.25" customHeight="1">
      <c r="A268" s="14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</row>
    <row r="269" ht="14.25" customHeight="1">
      <c r="A269" s="14"/>
      <c r="B269" s="14"/>
      <c r="C269" s="14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</row>
    <row r="270" ht="14.25" customHeight="1">
      <c r="A270" s="14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</row>
    <row r="271" ht="14.25" customHeight="1">
      <c r="A271" s="14"/>
      <c r="B271" s="14"/>
      <c r="C271" s="14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</row>
    <row r="272" ht="14.25" customHeight="1">
      <c r="A272" s="14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</row>
    <row r="273" ht="14.25" customHeight="1">
      <c r="A273" s="14"/>
      <c r="B273" s="14"/>
      <c r="C273" s="14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</row>
    <row r="274" ht="14.25" customHeight="1">
      <c r="A274" s="14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</row>
    <row r="275" ht="14.25" customHeight="1">
      <c r="A275" s="14"/>
      <c r="B275" s="14"/>
      <c r="C275" s="14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</row>
    <row r="276" ht="14.25" customHeight="1">
      <c r="A276" s="14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</row>
    <row r="277" ht="14.25" customHeight="1">
      <c r="A277" s="14"/>
      <c r="B277" s="14"/>
      <c r="C277" s="14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</row>
    <row r="278" ht="14.25" customHeight="1">
      <c r="A278" s="14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</row>
    <row r="279" ht="14.25" customHeight="1">
      <c r="A279" s="14"/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</row>
    <row r="280" ht="14.25" customHeight="1">
      <c r="A280" s="14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</row>
    <row r="281" ht="14.25" customHeight="1">
      <c r="A281" s="14"/>
      <c r="B281" s="14"/>
      <c r="C281" s="14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</row>
    <row r="282" ht="14.25" customHeight="1">
      <c r="A282" s="14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</row>
    <row r="283" ht="14.25" customHeight="1">
      <c r="A283" s="14"/>
      <c r="B283" s="14"/>
      <c r="C283" s="14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</row>
    <row r="284" ht="14.25" customHeight="1">
      <c r="A284" s="14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</row>
    <row r="285" ht="14.25" customHeight="1">
      <c r="A285" s="14"/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</row>
    <row r="286" ht="14.25" customHeight="1">
      <c r="A286" s="1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</row>
    <row r="287" ht="14.25" customHeight="1">
      <c r="A287" s="14"/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</row>
    <row r="288" ht="14.25" customHeight="1">
      <c r="A288" s="14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</row>
    <row r="289" ht="14.25" customHeight="1">
      <c r="A289" s="14"/>
      <c r="B289" s="14"/>
      <c r="C289" s="14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</row>
    <row r="290" ht="14.25" customHeight="1">
      <c r="A290" s="14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</row>
    <row r="291" ht="14.25" customHeight="1">
      <c r="A291" s="14"/>
      <c r="B291" s="14"/>
      <c r="C291" s="14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</row>
    <row r="292" ht="14.25" customHeight="1">
      <c r="A292" s="14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</row>
    <row r="293" ht="14.25" customHeight="1">
      <c r="A293" s="14"/>
      <c r="B293" s="14"/>
      <c r="C293" s="14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</row>
    <row r="294" ht="14.25" customHeight="1">
      <c r="A294" s="14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</row>
    <row r="295" ht="14.25" customHeight="1">
      <c r="A295" s="14"/>
      <c r="B295" s="14"/>
      <c r="C295" s="14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</row>
    <row r="296" ht="14.25" customHeight="1">
      <c r="A296" s="14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</row>
    <row r="297" ht="14.25" customHeight="1">
      <c r="A297" s="14"/>
      <c r="B297" s="14"/>
      <c r="C297" s="14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</row>
    <row r="298" ht="14.25" customHeight="1">
      <c r="A298" s="14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</row>
    <row r="299" ht="14.25" customHeight="1">
      <c r="A299" s="14"/>
      <c r="B299" s="14"/>
      <c r="C299" s="14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</row>
    <row r="300" ht="14.25" customHeight="1">
      <c r="A300" s="14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</row>
    <row r="301" ht="14.25" customHeight="1">
      <c r="A301" s="14"/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</row>
    <row r="302" ht="14.25" customHeight="1">
      <c r="A302" s="14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</row>
    <row r="303" ht="14.25" customHeight="1">
      <c r="A303" s="14"/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</row>
    <row r="304" ht="14.25" customHeight="1">
      <c r="A304" s="14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</row>
    <row r="305" ht="14.25" customHeight="1">
      <c r="A305" s="14"/>
      <c r="B305" s="14"/>
      <c r="C305" s="14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</row>
    <row r="306" ht="14.25" customHeight="1">
      <c r="A306" s="14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</row>
    <row r="307" ht="14.25" customHeight="1">
      <c r="A307" s="14"/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</row>
    <row r="308" ht="14.25" customHeight="1">
      <c r="A308" s="14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</row>
    <row r="309" ht="14.25" customHeight="1">
      <c r="A309" s="14"/>
      <c r="B309" s="14"/>
      <c r="C309" s="14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</row>
    <row r="310" ht="14.25" customHeight="1">
      <c r="A310" s="14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</row>
    <row r="311" ht="14.25" customHeight="1">
      <c r="A311" s="14"/>
      <c r="B311" s="14"/>
      <c r="C311" s="14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</row>
    <row r="312" ht="14.25" customHeight="1">
      <c r="A312" s="14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</row>
    <row r="313" ht="14.25" customHeight="1">
      <c r="A313" s="14"/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</row>
    <row r="314" ht="14.25" customHeight="1">
      <c r="A314" s="1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</row>
    <row r="315" ht="14.25" customHeight="1">
      <c r="A315" s="14"/>
      <c r="B315" s="14"/>
      <c r="C315" s="14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</row>
    <row r="316" ht="14.25" customHeight="1">
      <c r="A316" s="14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</row>
    <row r="317" ht="14.25" customHeight="1">
      <c r="A317" s="14"/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</row>
    <row r="318" ht="14.25" customHeight="1">
      <c r="A318" s="14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</row>
    <row r="319" ht="14.25" customHeight="1">
      <c r="A319" s="14"/>
      <c r="B319" s="14"/>
      <c r="C319" s="14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</row>
    <row r="320" ht="14.25" customHeight="1">
      <c r="A320" s="14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</row>
    <row r="321" ht="14.25" customHeight="1">
      <c r="A321" s="14"/>
      <c r="B321" s="14"/>
      <c r="C321" s="14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</row>
    <row r="322" ht="14.25" customHeight="1">
      <c r="A322" s="14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</row>
    <row r="323" ht="14.25" customHeight="1">
      <c r="A323" s="14"/>
      <c r="B323" s="14"/>
      <c r="C323" s="14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</row>
    <row r="324" ht="14.25" customHeight="1">
      <c r="A324" s="14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</row>
    <row r="325" ht="14.25" customHeight="1">
      <c r="A325" s="14"/>
      <c r="B325" s="14"/>
      <c r="C325" s="14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</row>
    <row r="326" ht="14.25" customHeight="1">
      <c r="A326" s="14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</row>
    <row r="327" ht="14.25" customHeight="1">
      <c r="A327" s="14"/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</row>
    <row r="328" ht="14.25" customHeight="1">
      <c r="A328" s="14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</row>
    <row r="329" ht="14.25" customHeight="1">
      <c r="A329" s="14"/>
      <c r="B329" s="14"/>
      <c r="C329" s="14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</row>
    <row r="330" ht="14.25" customHeight="1">
      <c r="A330" s="14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</row>
    <row r="331" ht="14.25" customHeight="1">
      <c r="A331" s="14"/>
      <c r="B331" s="14"/>
      <c r="C331" s="14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</row>
    <row r="332" ht="14.25" customHeight="1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</row>
    <row r="333" ht="14.25" customHeight="1">
      <c r="A333" s="14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</row>
    <row r="334" ht="14.25" customHeight="1">
      <c r="A334" s="14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</row>
    <row r="335" ht="14.25" customHeight="1">
      <c r="A335" s="14"/>
      <c r="B335" s="14"/>
      <c r="C335" s="14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</row>
    <row r="336" ht="14.25" customHeight="1">
      <c r="A336" s="14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</row>
    <row r="337" ht="14.25" customHeight="1">
      <c r="A337" s="14"/>
      <c r="B337" s="14"/>
      <c r="C337" s="14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</row>
    <row r="338" ht="14.25" customHeight="1">
      <c r="A338" s="14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</row>
    <row r="339" ht="14.25" customHeight="1">
      <c r="A339" s="14"/>
      <c r="B339" s="14"/>
      <c r="C339" s="14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</row>
    <row r="340" ht="14.25" customHeight="1">
      <c r="A340" s="14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</row>
    <row r="341" ht="14.25" customHeight="1">
      <c r="A341" s="14"/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</row>
    <row r="342" ht="14.25" customHeight="1">
      <c r="A342" s="14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</row>
    <row r="343" ht="14.25" customHeight="1">
      <c r="A343" s="14"/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</row>
    <row r="344" ht="14.25" customHeight="1">
      <c r="A344" s="14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</row>
    <row r="345" ht="14.25" customHeight="1">
      <c r="A345" s="14"/>
      <c r="B345" s="14"/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</row>
    <row r="346" ht="14.25" customHeight="1">
      <c r="A346" s="14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</row>
    <row r="347" ht="14.25" customHeight="1">
      <c r="A347" s="14"/>
      <c r="B347" s="14"/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</row>
    <row r="348" ht="14.25" customHeight="1">
      <c r="A348" s="14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</row>
    <row r="349" ht="14.25" customHeight="1">
      <c r="A349" s="14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</row>
    <row r="350" ht="14.25" customHeight="1">
      <c r="A350" s="14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</row>
    <row r="351" ht="14.25" customHeight="1">
      <c r="A351" s="14"/>
      <c r="B351" s="14"/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</row>
    <row r="352" ht="14.25" customHeight="1">
      <c r="A352" s="14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</row>
    <row r="353" ht="14.25" customHeight="1">
      <c r="A353" s="14"/>
      <c r="B353" s="14"/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</row>
    <row r="354" ht="14.25" customHeight="1">
      <c r="A354" s="14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</row>
    <row r="355" ht="14.25" customHeight="1">
      <c r="A355" s="14"/>
      <c r="B355" s="14"/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</row>
    <row r="356" ht="14.25" customHeight="1">
      <c r="A356" s="14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</row>
    <row r="357" ht="14.25" customHeight="1">
      <c r="A357" s="14"/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</row>
    <row r="358" ht="14.25" customHeight="1">
      <c r="A358" s="14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</row>
    <row r="359" ht="14.25" customHeight="1">
      <c r="A359" s="14"/>
      <c r="B359" s="14"/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</row>
    <row r="360" ht="14.25" customHeight="1">
      <c r="A360" s="14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</row>
    <row r="361" ht="14.25" customHeight="1">
      <c r="A361" s="14"/>
      <c r="B361" s="14"/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</row>
    <row r="362" ht="14.25" customHeight="1">
      <c r="A362" s="14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</row>
    <row r="363" ht="14.25" customHeight="1">
      <c r="A363" s="14"/>
      <c r="B363" s="14"/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</row>
    <row r="364" ht="14.25" customHeight="1">
      <c r="A364" s="14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</row>
    <row r="365" ht="14.25" customHeight="1">
      <c r="A365" s="14"/>
      <c r="B365" s="14"/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</row>
    <row r="366" ht="14.25" customHeight="1">
      <c r="A366" s="14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</row>
    <row r="367" ht="14.25" customHeight="1">
      <c r="A367" s="14"/>
      <c r="B367" s="14"/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</row>
    <row r="368" ht="14.25" customHeight="1">
      <c r="A368" s="14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</row>
    <row r="369" ht="14.25" customHeight="1">
      <c r="A369" s="14"/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</row>
    <row r="370" ht="14.25" customHeight="1">
      <c r="A370" s="1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</row>
    <row r="371" ht="14.25" customHeight="1">
      <c r="A371" s="14"/>
      <c r="B371" s="14"/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</row>
    <row r="372" ht="14.25" customHeight="1">
      <c r="A372" s="14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</row>
    <row r="373" ht="14.25" customHeight="1">
      <c r="A373" s="14"/>
      <c r="B373" s="14"/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</row>
    <row r="374" ht="14.25" customHeight="1">
      <c r="A374" s="14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</row>
    <row r="375" ht="14.25" customHeight="1">
      <c r="A375" s="14"/>
      <c r="B375" s="14"/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</row>
    <row r="376" ht="14.25" customHeight="1">
      <c r="A376" s="14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</row>
    <row r="377" ht="14.25" customHeight="1">
      <c r="A377" s="14"/>
      <c r="B377" s="14"/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</row>
    <row r="378" ht="14.25" customHeight="1">
      <c r="A378" s="14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</row>
    <row r="379" ht="14.25" customHeight="1">
      <c r="A379" s="14"/>
      <c r="B379" s="14"/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</row>
    <row r="380" ht="14.25" customHeight="1">
      <c r="A380" s="14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</row>
    <row r="381" ht="14.25" customHeight="1">
      <c r="A381" s="14"/>
      <c r="B381" s="14"/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</row>
    <row r="382" ht="14.25" customHeight="1">
      <c r="A382" s="14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</row>
    <row r="383" ht="14.25" customHeight="1">
      <c r="A383" s="14"/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</row>
    <row r="384" ht="14.25" customHeight="1">
      <c r="A384" s="14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</row>
    <row r="385" ht="14.25" customHeight="1">
      <c r="A385" s="14"/>
      <c r="B385" s="14"/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</row>
    <row r="386" ht="14.25" customHeight="1">
      <c r="A386" s="14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</row>
    <row r="387" ht="14.25" customHeight="1">
      <c r="A387" s="14"/>
      <c r="B387" s="14"/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</row>
    <row r="388" ht="14.25" customHeight="1">
      <c r="A388" s="14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</row>
    <row r="389" ht="14.25" customHeight="1">
      <c r="A389" s="14"/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</row>
    <row r="390" ht="14.25" customHeight="1">
      <c r="A390" s="14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</row>
    <row r="391" ht="14.25" customHeight="1">
      <c r="A391" s="14"/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</row>
    <row r="392" ht="14.25" customHeight="1">
      <c r="A392" s="14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</row>
    <row r="393" ht="14.25" customHeight="1">
      <c r="A393" s="14"/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</row>
    <row r="394" ht="14.25" customHeight="1">
      <c r="A394" s="14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</row>
    <row r="395" ht="14.25" customHeight="1">
      <c r="A395" s="14"/>
      <c r="B395" s="14"/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</row>
    <row r="396" ht="14.25" customHeight="1">
      <c r="A396" s="1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</row>
    <row r="397" ht="14.25" customHeight="1">
      <c r="A397" s="14"/>
      <c r="B397" s="14"/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</row>
    <row r="398" ht="14.25" customHeight="1">
      <c r="A398" s="14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</row>
    <row r="399" ht="14.25" customHeight="1">
      <c r="A399" s="14"/>
      <c r="B399" s="14"/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</row>
    <row r="400" ht="14.25" customHeight="1">
      <c r="A400" s="14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</row>
    <row r="401" ht="14.25" customHeight="1">
      <c r="A401" s="14"/>
      <c r="B401" s="14"/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</row>
    <row r="402" ht="14.25" customHeight="1">
      <c r="A402" s="14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</row>
    <row r="403" ht="14.25" customHeight="1">
      <c r="A403" s="14"/>
      <c r="B403" s="14"/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</row>
    <row r="404" ht="14.25" customHeight="1">
      <c r="A404" s="14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</row>
    <row r="405" ht="14.25" customHeight="1">
      <c r="A405" s="14"/>
      <c r="B405" s="14"/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</row>
    <row r="406" ht="14.25" customHeight="1">
      <c r="A406" s="14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</row>
    <row r="407" ht="14.25" customHeight="1">
      <c r="A407" s="14"/>
      <c r="B407" s="14"/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</row>
    <row r="408" ht="14.25" customHeight="1">
      <c r="A408" s="14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</row>
    <row r="409" ht="14.25" customHeight="1">
      <c r="A409" s="14"/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</row>
    <row r="410" ht="14.25" customHeight="1">
      <c r="A410" s="14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</row>
    <row r="411" ht="14.25" customHeight="1">
      <c r="A411" s="14"/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</row>
    <row r="412" ht="14.25" customHeight="1">
      <c r="A412" s="14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</row>
    <row r="413" ht="14.25" customHeight="1">
      <c r="A413" s="14"/>
      <c r="B413" s="14"/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</row>
    <row r="414" ht="14.25" customHeight="1">
      <c r="A414" s="14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</row>
    <row r="415" ht="14.25" customHeight="1">
      <c r="A415" s="14"/>
      <c r="B415" s="14"/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</row>
    <row r="416" ht="14.25" customHeight="1">
      <c r="A416" s="14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</row>
    <row r="417" ht="14.25" customHeight="1">
      <c r="A417" s="14"/>
      <c r="B417" s="14"/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</row>
    <row r="418" ht="14.25" customHeight="1">
      <c r="A418" s="14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</row>
    <row r="419" ht="14.25" customHeight="1">
      <c r="A419" s="14"/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</row>
    <row r="420" ht="14.25" customHeight="1">
      <c r="A420" s="14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</row>
    <row r="421" ht="14.25" customHeight="1">
      <c r="A421" s="14"/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</row>
    <row r="422" ht="14.25" customHeight="1">
      <c r="A422" s="14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</row>
    <row r="423" ht="14.25" customHeight="1">
      <c r="A423" s="14"/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</row>
    <row r="424" ht="14.25" customHeight="1">
      <c r="A424" s="14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</row>
    <row r="425" ht="14.25" customHeight="1">
      <c r="A425" s="14"/>
      <c r="B425" s="14"/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</row>
    <row r="426" ht="14.25" customHeight="1">
      <c r="A426" s="14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</row>
    <row r="427" ht="14.25" customHeight="1">
      <c r="A427" s="14"/>
      <c r="B427" s="14"/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</row>
    <row r="428" ht="14.25" customHeight="1">
      <c r="A428" s="14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</row>
    <row r="429" ht="14.25" customHeight="1">
      <c r="A429" s="14"/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</row>
    <row r="430" ht="14.25" customHeight="1">
      <c r="A430" s="14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</row>
    <row r="431" ht="14.25" customHeight="1">
      <c r="A431" s="14"/>
      <c r="B431" s="14"/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</row>
    <row r="432" ht="14.25" customHeight="1">
      <c r="A432" s="14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</row>
    <row r="433" ht="14.25" customHeight="1">
      <c r="A433" s="14"/>
      <c r="B433" s="14"/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</row>
    <row r="434" ht="14.25" customHeight="1">
      <c r="A434" s="14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</row>
    <row r="435" ht="14.25" customHeight="1">
      <c r="A435" s="14"/>
      <c r="B435" s="14"/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</row>
    <row r="436" ht="14.25" customHeight="1">
      <c r="A436" s="14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</row>
    <row r="437" ht="14.25" customHeight="1">
      <c r="A437" s="14"/>
      <c r="B437" s="14"/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</row>
    <row r="438" ht="14.25" customHeight="1">
      <c r="A438" s="14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</row>
    <row r="439" ht="14.25" customHeight="1">
      <c r="A439" s="14"/>
      <c r="B439" s="14"/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</row>
    <row r="440" ht="14.25" customHeight="1">
      <c r="A440" s="14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</row>
    <row r="441" ht="14.25" customHeight="1">
      <c r="A441" s="14"/>
      <c r="B441" s="14"/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</row>
    <row r="442" ht="14.25" customHeight="1">
      <c r="A442" s="14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</row>
    <row r="443" ht="14.25" customHeight="1">
      <c r="A443" s="14"/>
      <c r="B443" s="14"/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</row>
    <row r="444" ht="14.25" customHeight="1">
      <c r="A444" s="14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</row>
    <row r="445" ht="14.25" customHeight="1">
      <c r="A445" s="14"/>
      <c r="B445" s="14"/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</row>
    <row r="446" ht="14.25" customHeight="1">
      <c r="A446" s="14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</row>
    <row r="447" ht="14.25" customHeight="1">
      <c r="A447" s="14"/>
      <c r="B447" s="14"/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</row>
    <row r="448" ht="14.25" customHeight="1">
      <c r="A448" s="14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</row>
    <row r="449" ht="14.25" customHeight="1">
      <c r="A449" s="14"/>
      <c r="B449" s="14"/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</row>
    <row r="450" ht="14.25" customHeight="1">
      <c r="A450" s="14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</row>
    <row r="451" ht="14.25" customHeight="1">
      <c r="A451" s="14"/>
      <c r="B451" s="14"/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</row>
    <row r="452" ht="14.25" customHeight="1">
      <c r="A452" s="14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</row>
    <row r="453" ht="14.25" customHeight="1">
      <c r="A453" s="14"/>
      <c r="B453" s="14"/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</row>
    <row r="454" ht="14.25" customHeight="1">
      <c r="A454" s="14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</row>
    <row r="455" ht="14.25" customHeight="1">
      <c r="A455" s="14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</row>
    <row r="456" ht="14.25" customHeight="1">
      <c r="A456" s="14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</row>
    <row r="457" ht="14.25" customHeight="1">
      <c r="A457" s="14"/>
      <c r="B457" s="14"/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</row>
    <row r="458" ht="14.25" customHeight="1">
      <c r="A458" s="14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</row>
    <row r="459" ht="14.25" customHeight="1">
      <c r="A459" s="14"/>
      <c r="B459" s="14"/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</row>
    <row r="460" ht="14.25" customHeight="1">
      <c r="A460" s="14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</row>
    <row r="461" ht="14.25" customHeight="1">
      <c r="A461" s="14"/>
      <c r="B461" s="14"/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</row>
    <row r="462" ht="14.25" customHeight="1">
      <c r="A462" s="14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</row>
    <row r="463" ht="14.25" customHeight="1">
      <c r="A463" s="14"/>
      <c r="B463" s="14"/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</row>
    <row r="464" ht="14.25" customHeight="1">
      <c r="A464" s="14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</row>
    <row r="465" ht="14.25" customHeight="1">
      <c r="A465" s="14"/>
      <c r="B465" s="14"/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</row>
    <row r="466" ht="14.25" customHeight="1">
      <c r="A466" s="14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</row>
    <row r="467" ht="14.25" customHeight="1">
      <c r="A467" s="14"/>
      <c r="B467" s="14"/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</row>
    <row r="468" ht="14.25" customHeight="1">
      <c r="A468" s="14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</row>
    <row r="469" ht="14.25" customHeight="1">
      <c r="A469" s="14"/>
      <c r="B469" s="14"/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</row>
    <row r="470" ht="14.25" customHeight="1">
      <c r="A470" s="14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</row>
    <row r="471" ht="14.25" customHeight="1">
      <c r="A471" s="14"/>
      <c r="B471" s="14"/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</row>
    <row r="472" ht="14.25" customHeight="1">
      <c r="A472" s="14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</row>
    <row r="473" ht="14.25" customHeight="1">
      <c r="A473" s="14"/>
      <c r="B473" s="14"/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</row>
    <row r="474" ht="14.25" customHeight="1">
      <c r="A474" s="14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</row>
    <row r="475" ht="14.25" customHeight="1">
      <c r="A475" s="14"/>
      <c r="B475" s="14"/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</row>
    <row r="476" ht="14.25" customHeight="1">
      <c r="A476" s="14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</row>
    <row r="477" ht="14.25" customHeight="1">
      <c r="A477" s="14"/>
      <c r="B477" s="14"/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</row>
    <row r="478" ht="14.25" customHeight="1">
      <c r="A478" s="14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</row>
    <row r="479" ht="14.25" customHeight="1">
      <c r="A479" s="14"/>
      <c r="B479" s="14"/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</row>
    <row r="480" ht="14.25" customHeight="1">
      <c r="A480" s="14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</row>
    <row r="481" ht="14.25" customHeight="1">
      <c r="A481" s="14"/>
      <c r="B481" s="14"/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</row>
    <row r="482" ht="14.25" customHeight="1">
      <c r="A482" s="14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</row>
    <row r="483" ht="14.25" customHeight="1">
      <c r="A483" s="14"/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</row>
    <row r="484" ht="14.25" customHeight="1">
      <c r="A484" s="14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</row>
    <row r="485" ht="14.25" customHeight="1">
      <c r="A485" s="14"/>
      <c r="B485" s="14"/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</row>
    <row r="486" ht="14.25" customHeight="1">
      <c r="A486" s="14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</row>
    <row r="487" ht="14.25" customHeight="1">
      <c r="A487" s="14"/>
      <c r="B487" s="14"/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</row>
    <row r="488" ht="14.25" customHeight="1">
      <c r="A488" s="14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</row>
    <row r="489" ht="14.25" customHeight="1">
      <c r="A489" s="14"/>
      <c r="B489" s="14"/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</row>
    <row r="490" ht="14.25" customHeight="1">
      <c r="A490" s="14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</row>
    <row r="491" ht="14.25" customHeight="1">
      <c r="A491" s="14"/>
      <c r="B491" s="14"/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</row>
    <row r="492" ht="14.25" customHeight="1">
      <c r="A492" s="14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</row>
    <row r="493" ht="14.25" customHeight="1">
      <c r="A493" s="14"/>
      <c r="B493" s="14"/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</row>
    <row r="494" ht="14.25" customHeight="1">
      <c r="A494" s="14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</row>
    <row r="495" ht="14.25" customHeight="1">
      <c r="A495" s="14"/>
      <c r="B495" s="14"/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</row>
    <row r="496" ht="14.25" customHeight="1">
      <c r="A496" s="14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</row>
    <row r="497" ht="14.25" customHeight="1">
      <c r="A497" s="14"/>
      <c r="B497" s="14"/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</row>
    <row r="498" ht="14.25" customHeight="1">
      <c r="A498" s="14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</row>
    <row r="499" ht="14.25" customHeight="1">
      <c r="A499" s="14"/>
      <c r="B499" s="14"/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</row>
    <row r="500" ht="14.25" customHeight="1">
      <c r="A500" s="14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</row>
    <row r="501" ht="14.25" customHeight="1">
      <c r="A501" s="14"/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</row>
    <row r="502" ht="14.25" customHeight="1">
      <c r="A502" s="14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</row>
    <row r="503" ht="14.25" customHeight="1">
      <c r="A503" s="14"/>
      <c r="B503" s="14"/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</row>
    <row r="504" ht="14.25" customHeight="1">
      <c r="A504" s="14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</row>
    <row r="505" ht="14.25" customHeight="1">
      <c r="A505" s="14"/>
      <c r="B505" s="14"/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</row>
    <row r="506" ht="14.25" customHeight="1">
      <c r="A506" s="14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</row>
    <row r="507" ht="14.25" customHeight="1">
      <c r="A507" s="14"/>
      <c r="B507" s="14"/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</row>
    <row r="508" ht="14.25" customHeight="1">
      <c r="A508" s="1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</row>
    <row r="509" ht="14.25" customHeight="1">
      <c r="A509" s="14"/>
      <c r="B509" s="14"/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</row>
    <row r="510" ht="14.25" customHeight="1">
      <c r="A510" s="14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</row>
    <row r="511" ht="14.25" customHeight="1">
      <c r="A511" s="14"/>
      <c r="B511" s="14"/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</row>
    <row r="512" ht="14.25" customHeight="1">
      <c r="A512" s="14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</row>
    <row r="513" ht="14.25" customHeight="1">
      <c r="A513" s="14"/>
      <c r="B513" s="14"/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</row>
    <row r="514" ht="14.25" customHeight="1">
      <c r="A514" s="14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</row>
    <row r="515" ht="14.25" customHeight="1">
      <c r="A515" s="14"/>
      <c r="B515" s="14"/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</row>
    <row r="516" ht="14.25" customHeight="1">
      <c r="A516" s="14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</row>
    <row r="517" ht="14.25" customHeight="1">
      <c r="A517" s="14"/>
      <c r="B517" s="14"/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</row>
    <row r="518" ht="14.25" customHeight="1">
      <c r="A518" s="14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</row>
    <row r="519" ht="14.25" customHeight="1">
      <c r="A519" s="14"/>
      <c r="B519" s="14"/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</row>
    <row r="520" ht="14.25" customHeight="1">
      <c r="A520" s="14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</row>
    <row r="521" ht="14.25" customHeight="1">
      <c r="A521" s="14"/>
      <c r="B521" s="14"/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</row>
    <row r="522" ht="14.25" customHeight="1">
      <c r="A522" s="14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</row>
    <row r="523" ht="14.25" customHeight="1">
      <c r="A523" s="14"/>
      <c r="B523" s="14"/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</row>
    <row r="524" ht="14.25" customHeight="1">
      <c r="A524" s="14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</row>
    <row r="525" ht="14.25" customHeight="1">
      <c r="A525" s="14"/>
      <c r="B525" s="14"/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</row>
    <row r="526" ht="14.25" customHeight="1">
      <c r="A526" s="14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</row>
    <row r="527" ht="14.25" customHeight="1">
      <c r="A527" s="14"/>
      <c r="B527" s="14"/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</row>
    <row r="528" ht="14.25" customHeight="1">
      <c r="A528" s="14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</row>
    <row r="529" ht="14.25" customHeight="1">
      <c r="A529" s="14"/>
      <c r="B529" s="14"/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</row>
    <row r="530" ht="14.25" customHeight="1">
      <c r="A530" s="14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</row>
    <row r="531" ht="14.25" customHeight="1">
      <c r="A531" s="14"/>
      <c r="B531" s="14"/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</row>
    <row r="532" ht="14.25" customHeight="1">
      <c r="A532" s="14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</row>
    <row r="533" ht="14.25" customHeight="1">
      <c r="A533" s="14"/>
      <c r="B533" s="14"/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</row>
    <row r="534" ht="14.25" customHeight="1">
      <c r="A534" s="14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</row>
    <row r="535" ht="14.25" customHeight="1">
      <c r="A535" s="14"/>
      <c r="B535" s="14"/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</row>
    <row r="536" ht="14.25" customHeight="1">
      <c r="A536" s="14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</row>
    <row r="537" ht="14.25" customHeight="1">
      <c r="A537" s="14"/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</row>
    <row r="538" ht="14.25" customHeight="1">
      <c r="A538" s="14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</row>
    <row r="539" ht="14.25" customHeight="1">
      <c r="A539" s="14"/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</row>
    <row r="540" ht="14.25" customHeight="1">
      <c r="A540" s="14"/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</row>
    <row r="541" ht="14.25" customHeight="1">
      <c r="A541" s="14"/>
      <c r="B541" s="14"/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</row>
    <row r="542" ht="14.25" customHeight="1">
      <c r="A542" s="14"/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</row>
    <row r="543" ht="14.25" customHeight="1">
      <c r="A543" s="14"/>
      <c r="B543" s="14"/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</row>
    <row r="544" ht="14.25" customHeight="1">
      <c r="A544" s="14"/>
      <c r="B544" s="14"/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</row>
    <row r="545" ht="14.25" customHeight="1">
      <c r="A545" s="14"/>
      <c r="B545" s="14"/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</row>
    <row r="546" ht="14.25" customHeight="1">
      <c r="A546" s="14"/>
      <c r="B546" s="14"/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</row>
    <row r="547" ht="14.25" customHeight="1">
      <c r="A547" s="14"/>
      <c r="B547" s="14"/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</row>
    <row r="548" ht="14.25" customHeight="1">
      <c r="A548" s="14"/>
      <c r="B548" s="14"/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</row>
    <row r="549" ht="14.25" customHeight="1">
      <c r="A549" s="14"/>
      <c r="B549" s="14"/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</row>
    <row r="550" ht="14.25" customHeight="1">
      <c r="A550" s="14"/>
      <c r="B550" s="14"/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</row>
    <row r="551" ht="14.25" customHeight="1">
      <c r="A551" s="14"/>
      <c r="B551" s="14"/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</row>
    <row r="552" ht="14.25" customHeight="1">
      <c r="A552" s="14"/>
      <c r="B552" s="14"/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</row>
    <row r="553" ht="14.25" customHeight="1">
      <c r="A553" s="14"/>
      <c r="B553" s="14"/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</row>
    <row r="554" ht="14.25" customHeight="1">
      <c r="A554" s="14"/>
      <c r="B554" s="14"/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</row>
    <row r="555" ht="14.25" customHeight="1">
      <c r="A555" s="14"/>
      <c r="B555" s="14"/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</row>
    <row r="556" ht="14.25" customHeight="1">
      <c r="A556" s="14"/>
      <c r="B556" s="14"/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</row>
    <row r="557" ht="14.25" customHeight="1">
      <c r="A557" s="14"/>
      <c r="B557" s="14"/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</row>
    <row r="558" ht="14.25" customHeight="1">
      <c r="A558" s="14"/>
      <c r="B558" s="14"/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</row>
    <row r="559" ht="14.25" customHeight="1">
      <c r="A559" s="14"/>
      <c r="B559" s="14"/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</row>
    <row r="560" ht="14.25" customHeight="1">
      <c r="A560" s="14"/>
      <c r="B560" s="14"/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</row>
    <row r="561" ht="14.25" customHeight="1">
      <c r="A561" s="14"/>
      <c r="B561" s="14"/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</row>
    <row r="562" ht="14.25" customHeight="1">
      <c r="A562" s="14"/>
      <c r="B562" s="14"/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</row>
    <row r="563" ht="14.25" customHeight="1">
      <c r="A563" s="14"/>
      <c r="B563" s="14"/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</row>
    <row r="564" ht="14.25" customHeight="1">
      <c r="A564" s="14"/>
      <c r="B564" s="14"/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</row>
    <row r="565" ht="14.25" customHeight="1">
      <c r="A565" s="14"/>
      <c r="B565" s="14"/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</row>
    <row r="566" ht="14.25" customHeight="1">
      <c r="A566" s="14"/>
      <c r="B566" s="14"/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</row>
    <row r="567" ht="14.25" customHeight="1">
      <c r="A567" s="14"/>
      <c r="B567" s="14"/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</row>
    <row r="568" ht="14.25" customHeight="1">
      <c r="A568" s="14"/>
      <c r="B568" s="14"/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</row>
    <row r="569" ht="14.25" customHeight="1">
      <c r="A569" s="14"/>
      <c r="B569" s="14"/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</row>
    <row r="570" ht="14.25" customHeight="1">
      <c r="A570" s="14"/>
      <c r="B570" s="14"/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</row>
    <row r="571" ht="14.25" customHeight="1">
      <c r="A571" s="14"/>
      <c r="B571" s="14"/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</row>
    <row r="572" ht="14.25" customHeight="1">
      <c r="A572" s="14"/>
      <c r="B572" s="14"/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</row>
    <row r="573" ht="14.25" customHeight="1">
      <c r="A573" s="14"/>
      <c r="B573" s="14"/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</row>
    <row r="574" ht="14.25" customHeight="1">
      <c r="A574" s="14"/>
      <c r="B574" s="14"/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</row>
    <row r="575" ht="14.25" customHeight="1">
      <c r="A575" s="14"/>
      <c r="B575" s="14"/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</row>
    <row r="576" ht="14.25" customHeight="1">
      <c r="A576" s="14"/>
      <c r="B576" s="14"/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</row>
    <row r="577" ht="14.25" customHeight="1">
      <c r="A577" s="14"/>
      <c r="B577" s="14"/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</row>
    <row r="578" ht="14.25" customHeight="1">
      <c r="A578" s="14"/>
      <c r="B578" s="14"/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</row>
    <row r="579" ht="14.25" customHeight="1">
      <c r="A579" s="14"/>
      <c r="B579" s="14"/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</row>
    <row r="580" ht="14.25" customHeight="1">
      <c r="A580" s="14"/>
      <c r="B580" s="14"/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</row>
    <row r="581" ht="14.25" customHeight="1">
      <c r="A581" s="14"/>
      <c r="B581" s="14"/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</row>
    <row r="582" ht="14.25" customHeight="1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</row>
    <row r="583" ht="14.25" customHeight="1">
      <c r="A583" s="14"/>
      <c r="B583" s="14"/>
      <c r="C583" s="14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</row>
    <row r="584" ht="14.25" customHeight="1">
      <c r="A584" s="14"/>
      <c r="B584" s="14"/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</row>
    <row r="585" ht="14.25" customHeight="1">
      <c r="A585" s="14"/>
      <c r="B585" s="14"/>
      <c r="C585" s="14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</row>
    <row r="586" ht="14.25" customHeight="1">
      <c r="A586" s="14"/>
      <c r="B586" s="14"/>
      <c r="C586" s="14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</row>
    <row r="587" ht="14.25" customHeight="1">
      <c r="A587" s="14"/>
      <c r="B587" s="14"/>
      <c r="C587" s="14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</row>
    <row r="588" ht="14.25" customHeight="1">
      <c r="A588" s="14"/>
      <c r="B588" s="14"/>
      <c r="C588" s="14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</row>
    <row r="589" ht="14.25" customHeight="1">
      <c r="A589" s="14"/>
      <c r="B589" s="14"/>
      <c r="C589" s="14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</row>
    <row r="590" ht="14.25" customHeight="1">
      <c r="A590" s="14"/>
      <c r="B590" s="14"/>
      <c r="C590" s="14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</row>
    <row r="591" ht="14.25" customHeight="1">
      <c r="A591" s="14"/>
      <c r="B591" s="14"/>
      <c r="C591" s="14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</row>
    <row r="592" ht="14.25" customHeight="1">
      <c r="A592" s="14"/>
      <c r="B592" s="14"/>
      <c r="C592" s="14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</row>
    <row r="593" ht="14.25" customHeight="1">
      <c r="A593" s="14"/>
      <c r="B593" s="14"/>
      <c r="C593" s="14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</row>
    <row r="594" ht="14.25" customHeight="1">
      <c r="A594" s="14"/>
      <c r="B594" s="14"/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</row>
    <row r="595" ht="14.25" customHeight="1">
      <c r="A595" s="14"/>
      <c r="B595" s="14"/>
      <c r="C595" s="14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</row>
    <row r="596" ht="14.25" customHeight="1">
      <c r="A596" s="14"/>
      <c r="B596" s="14"/>
      <c r="C596" s="14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</row>
    <row r="597" ht="14.25" customHeight="1">
      <c r="A597" s="14"/>
      <c r="B597" s="14"/>
      <c r="C597" s="14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</row>
    <row r="598" ht="14.25" customHeight="1">
      <c r="A598" s="14"/>
      <c r="B598" s="14"/>
      <c r="C598" s="14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</row>
    <row r="599" ht="14.25" customHeight="1">
      <c r="A599" s="14"/>
      <c r="B599" s="14"/>
      <c r="C599" s="14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</row>
    <row r="600" ht="14.25" customHeight="1">
      <c r="A600" s="14"/>
      <c r="B600" s="14"/>
      <c r="C600" s="14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</row>
    <row r="601" ht="14.25" customHeight="1">
      <c r="A601" s="14"/>
      <c r="B601" s="14"/>
      <c r="C601" s="14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</row>
    <row r="602" ht="14.25" customHeight="1">
      <c r="A602" s="1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</row>
    <row r="603" ht="14.25" customHeight="1">
      <c r="A603" s="14"/>
      <c r="B603" s="14"/>
      <c r="C603" s="14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</row>
    <row r="604" ht="14.25" customHeight="1">
      <c r="A604" s="14"/>
      <c r="B604" s="14"/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</row>
    <row r="605" ht="14.25" customHeight="1">
      <c r="A605" s="14"/>
      <c r="B605" s="14"/>
      <c r="C605" s="14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</row>
    <row r="606" ht="14.25" customHeight="1">
      <c r="A606" s="14"/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</row>
    <row r="607" ht="14.25" customHeight="1">
      <c r="A607" s="14"/>
      <c r="B607" s="14"/>
      <c r="C607" s="14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</row>
    <row r="608" ht="14.25" customHeight="1">
      <c r="A608" s="14"/>
      <c r="B608" s="14"/>
      <c r="C608" s="14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</row>
    <row r="609" ht="14.25" customHeight="1">
      <c r="A609" s="14"/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</row>
    <row r="610" ht="14.25" customHeight="1">
      <c r="A610" s="14"/>
      <c r="B610" s="14"/>
      <c r="C610" s="14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</row>
    <row r="611" ht="14.25" customHeight="1">
      <c r="A611" s="14"/>
      <c r="B611" s="14"/>
      <c r="C611" s="14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</row>
    <row r="612" ht="14.25" customHeight="1">
      <c r="A612" s="14"/>
      <c r="B612" s="14"/>
      <c r="C612" s="14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</row>
    <row r="613" ht="14.25" customHeight="1">
      <c r="A613" s="14"/>
      <c r="B613" s="14"/>
      <c r="C613" s="14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</row>
    <row r="614" ht="14.25" customHeight="1">
      <c r="A614" s="14"/>
      <c r="B614" s="14"/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</row>
    <row r="615" ht="14.25" customHeight="1">
      <c r="A615" s="14"/>
      <c r="B615" s="14"/>
      <c r="C615" s="14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</row>
    <row r="616" ht="14.25" customHeight="1">
      <c r="A616" s="14"/>
      <c r="B616" s="14"/>
      <c r="C616" s="14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</row>
    <row r="617" ht="14.25" customHeight="1">
      <c r="A617" s="14"/>
      <c r="B617" s="14"/>
      <c r="C617" s="14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</row>
    <row r="618" ht="14.25" customHeight="1">
      <c r="A618" s="14"/>
      <c r="B618" s="14"/>
      <c r="C618" s="14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</row>
    <row r="619" ht="14.25" customHeight="1">
      <c r="A619" s="14"/>
      <c r="B619" s="14"/>
      <c r="C619" s="14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</row>
    <row r="620" ht="14.25" customHeight="1">
      <c r="A620" s="14"/>
      <c r="B620" s="14"/>
      <c r="C620" s="14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</row>
    <row r="621" ht="14.25" customHeight="1">
      <c r="A621" s="14"/>
      <c r="B621" s="14"/>
      <c r="C621" s="14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</row>
    <row r="622" ht="14.25" customHeight="1">
      <c r="A622" s="14"/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</row>
    <row r="623" ht="14.25" customHeight="1">
      <c r="A623" s="14"/>
      <c r="B623" s="14"/>
      <c r="C623" s="14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</row>
    <row r="624" ht="14.25" customHeight="1">
      <c r="A624" s="14"/>
      <c r="B624" s="14"/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</row>
    <row r="625" ht="14.25" customHeight="1">
      <c r="A625" s="14"/>
      <c r="B625" s="14"/>
      <c r="C625" s="14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</row>
    <row r="626" ht="14.25" customHeight="1">
      <c r="A626" s="14"/>
      <c r="B626" s="14"/>
      <c r="C626" s="14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</row>
    <row r="627" ht="14.25" customHeight="1">
      <c r="A627" s="14"/>
      <c r="B627" s="14"/>
      <c r="C627" s="14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</row>
    <row r="628" ht="14.25" customHeight="1">
      <c r="A628" s="14"/>
      <c r="B628" s="14"/>
      <c r="C628" s="14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</row>
    <row r="629" ht="14.25" customHeight="1">
      <c r="A629" s="14"/>
      <c r="B629" s="14"/>
      <c r="C629" s="14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</row>
    <row r="630" ht="14.25" customHeight="1">
      <c r="A630" s="14"/>
      <c r="B630" s="14"/>
      <c r="C630" s="14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</row>
    <row r="631" ht="14.25" customHeight="1">
      <c r="A631" s="14"/>
      <c r="B631" s="14"/>
      <c r="C631" s="14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</row>
    <row r="632" ht="14.25" customHeight="1">
      <c r="A632" s="14"/>
      <c r="B632" s="14"/>
      <c r="C632" s="14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</row>
    <row r="633" ht="14.25" customHeight="1">
      <c r="A633" s="14"/>
      <c r="B633" s="14"/>
      <c r="C633" s="14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</row>
    <row r="634" ht="14.25" customHeight="1">
      <c r="A634" s="1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</row>
    <row r="635" ht="14.25" customHeight="1">
      <c r="A635" s="14"/>
      <c r="B635" s="14"/>
      <c r="C635" s="14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</row>
    <row r="636" ht="14.25" customHeight="1">
      <c r="A636" s="14"/>
      <c r="B636" s="14"/>
      <c r="C636" s="14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</row>
    <row r="637" ht="14.25" customHeight="1">
      <c r="A637" s="14"/>
      <c r="B637" s="14"/>
      <c r="C637" s="14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</row>
    <row r="638" ht="14.25" customHeight="1">
      <c r="A638" s="14"/>
      <c r="B638" s="14"/>
      <c r="C638" s="14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</row>
    <row r="639" ht="14.25" customHeight="1">
      <c r="A639" s="14"/>
      <c r="B639" s="14"/>
      <c r="C639" s="14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</row>
    <row r="640" ht="14.25" customHeight="1">
      <c r="A640" s="14"/>
      <c r="B640" s="14"/>
      <c r="C640" s="14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</row>
    <row r="641" ht="14.25" customHeight="1">
      <c r="A641" s="14"/>
      <c r="B641" s="14"/>
      <c r="C641" s="14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</row>
    <row r="642" ht="14.25" customHeight="1">
      <c r="A642" s="14"/>
      <c r="B642" s="14"/>
      <c r="C642" s="14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</row>
    <row r="643" ht="14.25" customHeight="1">
      <c r="A643" s="14"/>
      <c r="B643" s="14"/>
      <c r="C643" s="14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</row>
    <row r="644" ht="14.25" customHeight="1">
      <c r="A644" s="14"/>
      <c r="B644" s="14"/>
      <c r="C644" s="14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</row>
    <row r="645" ht="14.25" customHeight="1">
      <c r="A645" s="14"/>
      <c r="B645" s="14"/>
      <c r="C645" s="14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</row>
    <row r="646" ht="14.25" customHeight="1">
      <c r="A646" s="14"/>
      <c r="B646" s="14"/>
      <c r="C646" s="14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</row>
    <row r="647" ht="14.25" customHeight="1">
      <c r="A647" s="14"/>
      <c r="B647" s="14"/>
      <c r="C647" s="14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</row>
    <row r="648" ht="14.25" customHeight="1">
      <c r="A648" s="14"/>
      <c r="B648" s="14"/>
      <c r="C648" s="14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</row>
    <row r="649" ht="14.25" customHeight="1">
      <c r="A649" s="14"/>
      <c r="B649" s="14"/>
      <c r="C649" s="14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</row>
    <row r="650" ht="14.25" customHeight="1">
      <c r="A650" s="14"/>
      <c r="B650" s="14"/>
      <c r="C650" s="14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</row>
    <row r="651" ht="14.25" customHeight="1">
      <c r="A651" s="14"/>
      <c r="B651" s="14"/>
      <c r="C651" s="14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</row>
    <row r="652" ht="14.25" customHeight="1">
      <c r="A652" s="14"/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</row>
    <row r="653" ht="14.25" customHeight="1">
      <c r="A653" s="14"/>
      <c r="B653" s="14"/>
      <c r="C653" s="14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</row>
    <row r="654" ht="14.25" customHeight="1">
      <c r="A654" s="14"/>
      <c r="B654" s="14"/>
      <c r="C654" s="14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</row>
    <row r="655" ht="14.25" customHeight="1">
      <c r="A655" s="14"/>
      <c r="B655" s="14"/>
      <c r="C655" s="14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</row>
    <row r="656" ht="14.25" customHeight="1">
      <c r="A656" s="14"/>
      <c r="B656" s="14"/>
      <c r="C656" s="14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</row>
    <row r="657" ht="14.25" customHeight="1">
      <c r="A657" s="14"/>
      <c r="B657" s="14"/>
      <c r="C657" s="14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</row>
    <row r="658" ht="14.25" customHeight="1">
      <c r="A658" s="14"/>
      <c r="B658" s="14"/>
      <c r="C658" s="14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</row>
    <row r="659" ht="14.25" customHeight="1">
      <c r="A659" s="14"/>
      <c r="B659" s="14"/>
      <c r="C659" s="14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</row>
    <row r="660" ht="14.25" customHeight="1">
      <c r="A660" s="14"/>
      <c r="B660" s="14"/>
      <c r="C660" s="14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</row>
    <row r="661" ht="14.25" customHeight="1">
      <c r="A661" s="14"/>
      <c r="B661" s="14"/>
      <c r="C661" s="14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</row>
    <row r="662" ht="14.25" customHeight="1">
      <c r="A662" s="14"/>
      <c r="B662" s="14"/>
      <c r="C662" s="14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</row>
    <row r="663" ht="14.25" customHeight="1">
      <c r="A663" s="14"/>
      <c r="B663" s="14"/>
      <c r="C663" s="14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</row>
    <row r="664" ht="14.25" customHeight="1">
      <c r="A664" s="14"/>
      <c r="B664" s="14"/>
      <c r="C664" s="14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</row>
    <row r="665" ht="14.25" customHeight="1">
      <c r="A665" s="14"/>
      <c r="B665" s="14"/>
      <c r="C665" s="14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</row>
    <row r="666" ht="14.25" customHeight="1">
      <c r="A666" s="14"/>
      <c r="B666" s="14"/>
      <c r="C666" s="14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</row>
    <row r="667" ht="14.25" customHeight="1">
      <c r="A667" s="14"/>
      <c r="B667" s="14"/>
      <c r="C667" s="14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</row>
    <row r="668" ht="14.25" customHeight="1">
      <c r="A668" s="14"/>
      <c r="B668" s="14"/>
      <c r="C668" s="14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</row>
    <row r="669" ht="14.25" customHeight="1">
      <c r="A669" s="14"/>
      <c r="B669" s="14"/>
      <c r="C669" s="14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</row>
    <row r="670" ht="14.25" customHeight="1">
      <c r="A670" s="14"/>
      <c r="B670" s="14"/>
      <c r="C670" s="14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</row>
    <row r="671" ht="14.25" customHeight="1">
      <c r="A671" s="14"/>
      <c r="B671" s="14"/>
      <c r="C671" s="14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</row>
    <row r="672" ht="14.25" customHeight="1">
      <c r="A672" s="14"/>
      <c r="B672" s="14"/>
      <c r="C672" s="14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</row>
    <row r="673" ht="14.25" customHeight="1">
      <c r="A673" s="14"/>
      <c r="B673" s="14"/>
      <c r="C673" s="14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</row>
    <row r="674" ht="14.25" customHeight="1">
      <c r="A674" s="14"/>
      <c r="B674" s="14"/>
      <c r="C674" s="14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</row>
    <row r="675" ht="14.25" customHeight="1">
      <c r="A675" s="14"/>
      <c r="B675" s="14"/>
      <c r="C675" s="14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</row>
    <row r="676" ht="14.25" customHeight="1">
      <c r="A676" s="14"/>
      <c r="B676" s="14"/>
      <c r="C676" s="14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</row>
    <row r="677" ht="14.25" customHeight="1">
      <c r="A677" s="14"/>
      <c r="B677" s="14"/>
      <c r="C677" s="14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</row>
    <row r="678" ht="14.25" customHeight="1">
      <c r="A678" s="14"/>
      <c r="B678" s="14"/>
      <c r="C678" s="14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</row>
    <row r="679" ht="14.25" customHeight="1">
      <c r="A679" s="14"/>
      <c r="B679" s="14"/>
      <c r="C679" s="14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</row>
    <row r="680" ht="14.25" customHeight="1">
      <c r="A680" s="14"/>
      <c r="B680" s="14"/>
      <c r="C680" s="14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</row>
    <row r="681" ht="14.25" customHeight="1">
      <c r="A681" s="14"/>
      <c r="B681" s="14"/>
      <c r="C681" s="14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</row>
    <row r="682" ht="14.25" customHeight="1">
      <c r="A682" s="14"/>
      <c r="B682" s="14"/>
      <c r="C682" s="14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</row>
    <row r="683" ht="14.25" customHeight="1">
      <c r="A683" s="14"/>
      <c r="B683" s="14"/>
      <c r="C683" s="14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</row>
    <row r="684" ht="14.25" customHeight="1">
      <c r="A684" s="14"/>
      <c r="B684" s="14"/>
      <c r="C684" s="14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</row>
    <row r="685" ht="14.25" customHeight="1">
      <c r="A685" s="14"/>
      <c r="B685" s="14"/>
      <c r="C685" s="14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</row>
    <row r="686" ht="14.25" customHeight="1">
      <c r="A686" s="14"/>
      <c r="B686" s="14"/>
      <c r="C686" s="14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</row>
    <row r="687" ht="14.25" customHeight="1">
      <c r="A687" s="14"/>
      <c r="B687" s="14"/>
      <c r="C687" s="14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</row>
    <row r="688" ht="14.25" customHeight="1">
      <c r="A688" s="14"/>
      <c r="B688" s="14"/>
      <c r="C688" s="14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</row>
    <row r="689" ht="14.25" customHeight="1">
      <c r="A689" s="14"/>
      <c r="B689" s="14"/>
      <c r="C689" s="14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</row>
    <row r="690" ht="14.25" customHeight="1">
      <c r="A690" s="14"/>
      <c r="B690" s="14"/>
      <c r="C690" s="14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</row>
    <row r="691" ht="14.25" customHeight="1">
      <c r="A691" s="14"/>
      <c r="B691" s="14"/>
      <c r="C691" s="14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</row>
    <row r="692" ht="14.25" customHeight="1">
      <c r="A692" s="14"/>
      <c r="B692" s="14"/>
      <c r="C692" s="14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</row>
    <row r="693" ht="14.25" customHeight="1">
      <c r="A693" s="14"/>
      <c r="B693" s="14"/>
      <c r="C693" s="14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</row>
    <row r="694" ht="14.25" customHeight="1">
      <c r="A694" s="14"/>
      <c r="B694" s="14"/>
      <c r="C694" s="14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</row>
    <row r="695" ht="14.25" customHeight="1">
      <c r="A695" s="14"/>
      <c r="B695" s="14"/>
      <c r="C695" s="14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</row>
    <row r="696" ht="14.25" customHeight="1">
      <c r="A696" s="14"/>
      <c r="B696" s="14"/>
      <c r="C696" s="14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</row>
    <row r="697" ht="14.25" customHeight="1">
      <c r="A697" s="14"/>
      <c r="B697" s="14"/>
      <c r="C697" s="14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</row>
    <row r="698" ht="14.25" customHeight="1">
      <c r="A698" s="14"/>
      <c r="B698" s="14"/>
      <c r="C698" s="14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</row>
    <row r="699" ht="14.25" customHeight="1">
      <c r="A699" s="14"/>
      <c r="B699" s="14"/>
      <c r="C699" s="14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</row>
    <row r="700" ht="14.25" customHeight="1">
      <c r="A700" s="14"/>
      <c r="B700" s="14"/>
      <c r="C700" s="14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</row>
    <row r="701" ht="14.25" customHeight="1">
      <c r="A701" s="14"/>
      <c r="B701" s="14"/>
      <c r="C701" s="14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</row>
    <row r="702" ht="14.25" customHeight="1">
      <c r="A702" s="14"/>
      <c r="B702" s="14"/>
      <c r="C702" s="14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</row>
    <row r="703" ht="14.25" customHeight="1">
      <c r="A703" s="14"/>
      <c r="B703" s="14"/>
      <c r="C703" s="14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</row>
    <row r="704" ht="14.25" customHeight="1">
      <c r="A704" s="14"/>
      <c r="B704" s="14"/>
      <c r="C704" s="14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</row>
    <row r="705" ht="14.25" customHeight="1">
      <c r="A705" s="14"/>
      <c r="B705" s="14"/>
      <c r="C705" s="14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</row>
    <row r="706" ht="14.25" customHeight="1">
      <c r="A706" s="14"/>
      <c r="B706" s="14"/>
      <c r="C706" s="14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</row>
    <row r="707" ht="14.25" customHeight="1">
      <c r="A707" s="14"/>
      <c r="B707" s="14"/>
      <c r="C707" s="14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</row>
    <row r="708" ht="14.25" customHeight="1">
      <c r="A708" s="14"/>
      <c r="B708" s="14"/>
      <c r="C708" s="14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</row>
    <row r="709" ht="14.25" customHeight="1">
      <c r="A709" s="14"/>
      <c r="B709" s="14"/>
      <c r="C709" s="14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</row>
    <row r="710" ht="14.25" customHeight="1">
      <c r="A710" s="14"/>
      <c r="B710" s="14"/>
      <c r="C710" s="14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</row>
    <row r="711" ht="14.25" customHeight="1">
      <c r="A711" s="14"/>
      <c r="B711" s="14"/>
      <c r="C711" s="14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</row>
    <row r="712" ht="14.25" customHeight="1">
      <c r="A712" s="14"/>
      <c r="B712" s="14"/>
      <c r="C712" s="14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</row>
    <row r="713" ht="14.25" customHeight="1">
      <c r="A713" s="14"/>
      <c r="B713" s="14"/>
      <c r="C713" s="14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</row>
    <row r="714" ht="14.25" customHeight="1">
      <c r="A714" s="14"/>
      <c r="B714" s="14"/>
      <c r="C714" s="14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</row>
    <row r="715" ht="14.25" customHeight="1">
      <c r="A715" s="14"/>
      <c r="B715" s="14"/>
      <c r="C715" s="14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</row>
    <row r="716" ht="14.25" customHeight="1">
      <c r="A716" s="14"/>
      <c r="B716" s="14"/>
      <c r="C716" s="14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</row>
    <row r="717" ht="14.25" customHeight="1">
      <c r="A717" s="14"/>
      <c r="B717" s="14"/>
      <c r="C717" s="14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</row>
    <row r="718" ht="14.25" customHeight="1">
      <c r="A718" s="14"/>
      <c r="B718" s="14"/>
      <c r="C718" s="14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</row>
    <row r="719" ht="14.25" customHeight="1">
      <c r="A719" s="14"/>
      <c r="B719" s="14"/>
      <c r="C719" s="14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</row>
    <row r="720" ht="14.25" customHeight="1">
      <c r="A720" s="14"/>
      <c r="B720" s="14"/>
      <c r="C720" s="14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</row>
    <row r="721" ht="14.25" customHeight="1">
      <c r="A721" s="14"/>
      <c r="B721" s="14"/>
      <c r="C721" s="14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</row>
    <row r="722" ht="14.25" customHeight="1">
      <c r="A722" s="14"/>
      <c r="B722" s="14"/>
      <c r="C722" s="14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</row>
    <row r="723" ht="14.25" customHeight="1">
      <c r="A723" s="14"/>
      <c r="B723" s="14"/>
      <c r="C723" s="14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</row>
    <row r="724" ht="14.25" customHeight="1">
      <c r="A724" s="14"/>
      <c r="B724" s="14"/>
      <c r="C724" s="14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</row>
    <row r="725" ht="14.25" customHeight="1">
      <c r="A725" s="14"/>
      <c r="B725" s="14"/>
      <c r="C725" s="14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</row>
    <row r="726" ht="14.25" customHeight="1">
      <c r="A726" s="14"/>
      <c r="B726" s="14"/>
      <c r="C726" s="14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</row>
    <row r="727" ht="14.25" customHeight="1">
      <c r="A727" s="14"/>
      <c r="B727" s="14"/>
      <c r="C727" s="14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</row>
    <row r="728" ht="14.25" customHeight="1">
      <c r="A728" s="14"/>
      <c r="B728" s="14"/>
      <c r="C728" s="14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</row>
    <row r="729" ht="14.25" customHeight="1">
      <c r="A729" s="14"/>
      <c r="B729" s="14"/>
      <c r="C729" s="14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</row>
    <row r="730" ht="14.25" customHeight="1">
      <c r="A730" s="14"/>
      <c r="B730" s="14"/>
      <c r="C730" s="14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</row>
    <row r="731" ht="14.25" customHeight="1">
      <c r="A731" s="14"/>
      <c r="B731" s="14"/>
      <c r="C731" s="14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</row>
    <row r="732" ht="14.25" customHeight="1">
      <c r="A732" s="14"/>
      <c r="B732" s="14"/>
      <c r="C732" s="14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</row>
    <row r="733" ht="14.25" customHeight="1">
      <c r="A733" s="14"/>
      <c r="B733" s="14"/>
      <c r="C733" s="14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</row>
    <row r="734" ht="14.25" customHeight="1">
      <c r="A734" s="14"/>
      <c r="B734" s="14"/>
      <c r="C734" s="14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</row>
    <row r="735" ht="14.25" customHeight="1">
      <c r="A735" s="14"/>
      <c r="B735" s="14"/>
      <c r="C735" s="14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</row>
    <row r="736" ht="14.25" customHeight="1">
      <c r="A736" s="14"/>
      <c r="B736" s="14"/>
      <c r="C736" s="14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</row>
    <row r="737" ht="14.25" customHeight="1">
      <c r="A737" s="14"/>
      <c r="B737" s="14"/>
      <c r="C737" s="14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</row>
    <row r="738" ht="14.25" customHeight="1">
      <c r="A738" s="14"/>
      <c r="B738" s="14"/>
      <c r="C738" s="14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</row>
    <row r="739" ht="14.25" customHeight="1">
      <c r="A739" s="14"/>
      <c r="B739" s="14"/>
      <c r="C739" s="14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</row>
    <row r="740" ht="14.25" customHeight="1">
      <c r="A740" s="14"/>
      <c r="B740" s="14"/>
      <c r="C740" s="14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</row>
    <row r="741" ht="14.25" customHeight="1">
      <c r="A741" s="14"/>
      <c r="B741" s="14"/>
      <c r="C741" s="14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</row>
    <row r="742" ht="14.25" customHeight="1">
      <c r="A742" s="14"/>
      <c r="B742" s="14"/>
      <c r="C742" s="14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</row>
    <row r="743" ht="14.25" customHeight="1">
      <c r="A743" s="14"/>
      <c r="B743" s="14"/>
      <c r="C743" s="14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</row>
    <row r="744" ht="14.25" customHeight="1">
      <c r="A744" s="14"/>
      <c r="B744" s="14"/>
      <c r="C744" s="14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</row>
    <row r="745" ht="14.25" customHeight="1">
      <c r="A745" s="14"/>
      <c r="B745" s="14"/>
      <c r="C745" s="14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</row>
    <row r="746" ht="14.25" customHeight="1">
      <c r="A746" s="14"/>
      <c r="B746" s="14"/>
      <c r="C746" s="14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</row>
    <row r="747" ht="14.25" customHeight="1">
      <c r="A747" s="14"/>
      <c r="B747" s="14"/>
      <c r="C747" s="14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</row>
    <row r="748" ht="14.25" customHeight="1">
      <c r="A748" s="14"/>
      <c r="B748" s="14"/>
      <c r="C748" s="14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</row>
    <row r="749" ht="14.25" customHeight="1">
      <c r="A749" s="14"/>
      <c r="B749" s="14"/>
      <c r="C749" s="14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</row>
    <row r="750" ht="14.25" customHeight="1">
      <c r="A750" s="14"/>
      <c r="B750" s="14"/>
      <c r="C750" s="14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</row>
    <row r="751" ht="14.25" customHeight="1">
      <c r="A751" s="14"/>
      <c r="B751" s="14"/>
      <c r="C751" s="14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</row>
    <row r="752" ht="14.25" customHeight="1">
      <c r="A752" s="14"/>
      <c r="B752" s="14"/>
      <c r="C752" s="14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</row>
    <row r="753" ht="14.25" customHeight="1">
      <c r="A753" s="14"/>
      <c r="B753" s="14"/>
      <c r="C753" s="14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</row>
    <row r="754" ht="14.25" customHeight="1">
      <c r="A754" s="14"/>
      <c r="B754" s="14"/>
      <c r="C754" s="14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</row>
    <row r="755" ht="14.25" customHeight="1">
      <c r="A755" s="14"/>
      <c r="B755" s="14"/>
      <c r="C755" s="14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</row>
    <row r="756" ht="14.25" customHeight="1">
      <c r="A756" s="14"/>
      <c r="B756" s="14"/>
      <c r="C756" s="14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</row>
    <row r="757" ht="14.25" customHeight="1">
      <c r="A757" s="14"/>
      <c r="B757" s="14"/>
      <c r="C757" s="14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</row>
    <row r="758" ht="14.25" customHeight="1">
      <c r="A758" s="14"/>
      <c r="B758" s="14"/>
      <c r="C758" s="14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</row>
    <row r="759" ht="14.25" customHeight="1">
      <c r="A759" s="14"/>
      <c r="B759" s="14"/>
      <c r="C759" s="14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</row>
    <row r="760" ht="14.25" customHeight="1">
      <c r="A760" s="14"/>
      <c r="B760" s="14"/>
      <c r="C760" s="14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</row>
    <row r="761" ht="14.25" customHeight="1">
      <c r="A761" s="14"/>
      <c r="B761" s="14"/>
      <c r="C761" s="14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</row>
    <row r="762" ht="14.25" customHeight="1">
      <c r="A762" s="14"/>
      <c r="B762" s="14"/>
      <c r="C762" s="14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</row>
    <row r="763" ht="14.25" customHeight="1">
      <c r="A763" s="14"/>
      <c r="B763" s="14"/>
      <c r="C763" s="14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</row>
    <row r="764" ht="14.25" customHeight="1">
      <c r="A764" s="14"/>
      <c r="B764" s="14"/>
      <c r="C764" s="14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</row>
    <row r="765" ht="14.25" customHeight="1">
      <c r="A765" s="14"/>
      <c r="B765" s="14"/>
      <c r="C765" s="14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</row>
    <row r="766" ht="14.25" customHeight="1">
      <c r="A766" s="14"/>
      <c r="B766" s="14"/>
      <c r="C766" s="14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</row>
    <row r="767" ht="14.25" customHeight="1">
      <c r="A767" s="14"/>
      <c r="B767" s="14"/>
      <c r="C767" s="14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</row>
    <row r="768" ht="14.25" customHeight="1">
      <c r="A768" s="14"/>
      <c r="B768" s="14"/>
      <c r="C768" s="14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</row>
    <row r="769" ht="14.25" customHeight="1">
      <c r="A769" s="14"/>
      <c r="B769" s="14"/>
      <c r="C769" s="14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</row>
    <row r="770" ht="14.25" customHeight="1">
      <c r="A770" s="14"/>
      <c r="B770" s="14"/>
      <c r="C770" s="14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</row>
    <row r="771" ht="14.25" customHeight="1">
      <c r="A771" s="14"/>
      <c r="B771" s="14"/>
      <c r="C771" s="14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</row>
    <row r="772" ht="14.25" customHeight="1">
      <c r="A772" s="14"/>
      <c r="B772" s="14"/>
      <c r="C772" s="14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</row>
    <row r="773" ht="14.25" customHeight="1">
      <c r="A773" s="14"/>
      <c r="B773" s="14"/>
      <c r="C773" s="14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</row>
    <row r="774" ht="14.25" customHeight="1">
      <c r="A774" s="14"/>
      <c r="B774" s="14"/>
      <c r="C774" s="14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</row>
    <row r="775" ht="14.25" customHeight="1">
      <c r="A775" s="14"/>
      <c r="B775" s="14"/>
      <c r="C775" s="14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</row>
    <row r="776" ht="14.25" customHeight="1">
      <c r="A776" s="14"/>
      <c r="B776" s="14"/>
      <c r="C776" s="14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</row>
    <row r="777" ht="14.25" customHeight="1">
      <c r="A777" s="14"/>
      <c r="B777" s="14"/>
      <c r="C777" s="14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</row>
    <row r="778" ht="14.25" customHeight="1">
      <c r="A778" s="14"/>
      <c r="B778" s="14"/>
      <c r="C778" s="14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</row>
    <row r="779" ht="14.25" customHeight="1">
      <c r="A779" s="14"/>
      <c r="B779" s="14"/>
      <c r="C779" s="14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</row>
    <row r="780" ht="14.25" customHeight="1">
      <c r="A780" s="14"/>
      <c r="B780" s="14"/>
      <c r="C780" s="14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</row>
    <row r="781" ht="14.25" customHeight="1">
      <c r="A781" s="14"/>
      <c r="B781" s="14"/>
      <c r="C781" s="14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</row>
    <row r="782" ht="14.25" customHeight="1">
      <c r="A782" s="14"/>
      <c r="B782" s="14"/>
      <c r="C782" s="14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</row>
    <row r="783" ht="14.25" customHeight="1">
      <c r="A783" s="14"/>
      <c r="B783" s="14"/>
      <c r="C783" s="14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</row>
    <row r="784" ht="14.25" customHeight="1">
      <c r="A784" s="14"/>
      <c r="B784" s="14"/>
      <c r="C784" s="14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</row>
    <row r="785" ht="14.25" customHeight="1">
      <c r="A785" s="14"/>
      <c r="B785" s="14"/>
      <c r="C785" s="14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</row>
    <row r="786" ht="14.25" customHeight="1">
      <c r="A786" s="14"/>
      <c r="B786" s="14"/>
      <c r="C786" s="14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</row>
    <row r="787" ht="14.25" customHeight="1">
      <c r="A787" s="14"/>
      <c r="B787" s="14"/>
      <c r="C787" s="14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</row>
    <row r="788" ht="14.25" customHeight="1">
      <c r="A788" s="14"/>
      <c r="B788" s="14"/>
      <c r="C788" s="14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</row>
    <row r="789" ht="14.25" customHeight="1">
      <c r="A789" s="14"/>
      <c r="B789" s="14"/>
      <c r="C789" s="14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</row>
    <row r="790" ht="14.25" customHeight="1">
      <c r="A790" s="14"/>
      <c r="B790" s="14"/>
      <c r="C790" s="14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</row>
    <row r="791" ht="14.25" customHeight="1">
      <c r="A791" s="14"/>
      <c r="B791" s="14"/>
      <c r="C791" s="14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</row>
    <row r="792" ht="14.25" customHeight="1">
      <c r="A792" s="14"/>
      <c r="B792" s="14"/>
      <c r="C792" s="14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</row>
    <row r="793" ht="14.25" customHeight="1">
      <c r="A793" s="14"/>
      <c r="B793" s="14"/>
      <c r="C793" s="14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</row>
    <row r="794" ht="14.25" customHeight="1">
      <c r="A794" s="14"/>
      <c r="B794" s="14"/>
      <c r="C794" s="14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</row>
    <row r="795" ht="14.25" customHeight="1">
      <c r="A795" s="14"/>
      <c r="B795" s="14"/>
      <c r="C795" s="14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</row>
    <row r="796" ht="14.25" customHeight="1">
      <c r="A796" s="14"/>
      <c r="B796" s="14"/>
      <c r="C796" s="14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</row>
    <row r="797" ht="14.25" customHeight="1">
      <c r="A797" s="14"/>
      <c r="B797" s="14"/>
      <c r="C797" s="14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</row>
    <row r="798" ht="14.25" customHeight="1">
      <c r="A798" s="14"/>
      <c r="B798" s="14"/>
      <c r="C798" s="14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</row>
    <row r="799" ht="14.25" customHeight="1">
      <c r="A799" s="14"/>
      <c r="B799" s="14"/>
      <c r="C799" s="14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</row>
    <row r="800" ht="14.25" customHeight="1">
      <c r="A800" s="14"/>
      <c r="B800" s="14"/>
      <c r="C800" s="14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</row>
    <row r="801" ht="14.25" customHeight="1">
      <c r="A801" s="14"/>
      <c r="B801" s="14"/>
      <c r="C801" s="14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</row>
    <row r="802" ht="14.25" customHeight="1">
      <c r="A802" s="14"/>
      <c r="B802" s="14"/>
      <c r="C802" s="14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</row>
    <row r="803" ht="14.25" customHeight="1">
      <c r="A803" s="14"/>
      <c r="B803" s="14"/>
      <c r="C803" s="14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</row>
    <row r="804" ht="14.25" customHeight="1">
      <c r="A804" s="14"/>
      <c r="B804" s="14"/>
      <c r="C804" s="14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</row>
    <row r="805" ht="14.25" customHeight="1">
      <c r="A805" s="14"/>
      <c r="B805" s="14"/>
      <c r="C805" s="14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</row>
    <row r="806" ht="14.25" customHeight="1">
      <c r="A806" s="14"/>
      <c r="B806" s="14"/>
      <c r="C806" s="14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</row>
    <row r="807" ht="14.25" customHeight="1">
      <c r="A807" s="14"/>
      <c r="B807" s="14"/>
      <c r="C807" s="14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</row>
    <row r="808" ht="14.25" customHeight="1">
      <c r="A808" s="14"/>
      <c r="B808" s="14"/>
      <c r="C808" s="14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</row>
    <row r="809" ht="14.25" customHeight="1">
      <c r="A809" s="14"/>
      <c r="B809" s="14"/>
      <c r="C809" s="14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</row>
    <row r="810" ht="14.25" customHeight="1">
      <c r="A810" s="14"/>
      <c r="B810" s="14"/>
      <c r="C810" s="14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</row>
    <row r="811" ht="14.25" customHeight="1">
      <c r="A811" s="14"/>
      <c r="B811" s="14"/>
      <c r="C811" s="14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</row>
    <row r="812" ht="14.25" customHeight="1">
      <c r="A812" s="14"/>
      <c r="B812" s="14"/>
      <c r="C812" s="14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</row>
    <row r="813" ht="14.25" customHeight="1">
      <c r="A813" s="14"/>
      <c r="B813" s="14"/>
      <c r="C813" s="14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</row>
    <row r="814" ht="14.25" customHeight="1">
      <c r="A814" s="14"/>
      <c r="B814" s="14"/>
      <c r="C814" s="14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</row>
    <row r="815" ht="14.25" customHeight="1">
      <c r="A815" s="14"/>
      <c r="B815" s="14"/>
      <c r="C815" s="14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</row>
    <row r="816" ht="14.25" customHeight="1">
      <c r="A816" s="14"/>
      <c r="B816" s="14"/>
      <c r="C816" s="14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</row>
    <row r="817" ht="14.25" customHeight="1">
      <c r="A817" s="14"/>
      <c r="B817" s="14"/>
      <c r="C817" s="14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</row>
    <row r="818" ht="14.25" customHeight="1">
      <c r="A818" s="14"/>
      <c r="B818" s="14"/>
      <c r="C818" s="14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</row>
    <row r="819" ht="14.25" customHeight="1">
      <c r="A819" s="14"/>
      <c r="B819" s="14"/>
      <c r="C819" s="14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</row>
    <row r="820" ht="14.25" customHeight="1">
      <c r="A820" s="14"/>
      <c r="B820" s="14"/>
      <c r="C820" s="14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</row>
    <row r="821" ht="14.25" customHeight="1">
      <c r="A821" s="14"/>
      <c r="B821" s="14"/>
      <c r="C821" s="14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</row>
    <row r="822" ht="14.25" customHeight="1">
      <c r="A822" s="14"/>
      <c r="B822" s="14"/>
      <c r="C822" s="14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</row>
    <row r="823" ht="14.25" customHeight="1">
      <c r="A823" s="14"/>
      <c r="B823" s="14"/>
      <c r="C823" s="14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</row>
    <row r="824" ht="14.25" customHeight="1">
      <c r="A824" s="14"/>
      <c r="B824" s="14"/>
      <c r="C824" s="14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</row>
    <row r="825" ht="14.25" customHeight="1">
      <c r="A825" s="14"/>
      <c r="B825" s="14"/>
      <c r="C825" s="14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</row>
    <row r="826" ht="14.25" customHeight="1">
      <c r="A826" s="14"/>
      <c r="B826" s="14"/>
      <c r="C826" s="14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</row>
    <row r="827" ht="14.25" customHeight="1">
      <c r="A827" s="14"/>
      <c r="B827" s="14"/>
      <c r="C827" s="14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</row>
    <row r="828" ht="14.25" customHeight="1">
      <c r="A828" s="14"/>
      <c r="B828" s="14"/>
      <c r="C828" s="14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</row>
    <row r="829" ht="14.25" customHeight="1">
      <c r="A829" s="14"/>
      <c r="B829" s="14"/>
      <c r="C829" s="14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</row>
    <row r="830" ht="14.25" customHeight="1">
      <c r="A830" s="14"/>
      <c r="B830" s="14"/>
      <c r="C830" s="14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</row>
    <row r="831" ht="14.25" customHeight="1">
      <c r="A831" s="14"/>
      <c r="B831" s="14"/>
      <c r="C831" s="14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</row>
    <row r="832" ht="14.25" customHeight="1">
      <c r="A832" s="14"/>
      <c r="B832" s="14"/>
      <c r="C832" s="14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</row>
    <row r="833" ht="14.25" customHeight="1">
      <c r="A833" s="14"/>
      <c r="B833" s="14"/>
      <c r="C833" s="14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</row>
    <row r="834" ht="14.25" customHeight="1">
      <c r="A834" s="14"/>
      <c r="B834" s="14"/>
      <c r="C834" s="14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</row>
    <row r="835" ht="14.25" customHeight="1">
      <c r="A835" s="14"/>
      <c r="B835" s="14"/>
      <c r="C835" s="14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</row>
    <row r="836" ht="14.25" customHeight="1">
      <c r="A836" s="14"/>
      <c r="B836" s="14"/>
      <c r="C836" s="14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</row>
    <row r="837" ht="14.25" customHeight="1">
      <c r="A837" s="14"/>
      <c r="B837" s="14"/>
      <c r="C837" s="14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</row>
    <row r="838" ht="14.25" customHeight="1">
      <c r="A838" s="14"/>
      <c r="B838" s="14"/>
      <c r="C838" s="14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</row>
    <row r="839" ht="14.25" customHeight="1">
      <c r="A839" s="14"/>
      <c r="B839" s="14"/>
      <c r="C839" s="14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</row>
    <row r="840" ht="14.25" customHeight="1">
      <c r="A840" s="14"/>
      <c r="B840" s="14"/>
      <c r="C840" s="14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</row>
    <row r="841" ht="14.25" customHeight="1">
      <c r="A841" s="14"/>
      <c r="B841" s="14"/>
      <c r="C841" s="14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</row>
    <row r="842" ht="14.25" customHeight="1">
      <c r="A842" s="14"/>
      <c r="B842" s="14"/>
      <c r="C842" s="14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</row>
    <row r="843" ht="14.25" customHeight="1">
      <c r="A843" s="14"/>
      <c r="B843" s="14"/>
      <c r="C843" s="14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</row>
    <row r="844" ht="14.25" customHeight="1">
      <c r="A844" s="14"/>
      <c r="B844" s="14"/>
      <c r="C844" s="14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</row>
    <row r="845" ht="14.25" customHeight="1">
      <c r="A845" s="14"/>
      <c r="B845" s="14"/>
      <c r="C845" s="14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</row>
    <row r="846" ht="14.25" customHeight="1">
      <c r="A846" s="14"/>
      <c r="B846" s="14"/>
      <c r="C846" s="14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</row>
    <row r="847" ht="14.25" customHeight="1">
      <c r="A847" s="14"/>
      <c r="B847" s="14"/>
      <c r="C847" s="14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</row>
    <row r="848" ht="14.25" customHeight="1">
      <c r="A848" s="14"/>
      <c r="B848" s="14"/>
      <c r="C848" s="14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</row>
    <row r="849" ht="14.25" customHeight="1">
      <c r="A849" s="14"/>
      <c r="B849" s="14"/>
      <c r="C849" s="14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</row>
    <row r="850" ht="14.25" customHeight="1">
      <c r="A850" s="14"/>
      <c r="B850" s="14"/>
      <c r="C850" s="14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</row>
    <row r="851" ht="14.25" customHeight="1">
      <c r="A851" s="14"/>
      <c r="B851" s="14"/>
      <c r="C851" s="14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</row>
    <row r="852" ht="14.25" customHeight="1">
      <c r="A852" s="14"/>
      <c r="B852" s="14"/>
      <c r="C852" s="14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</row>
    <row r="853" ht="14.25" customHeight="1">
      <c r="A853" s="14"/>
      <c r="B853" s="14"/>
      <c r="C853" s="14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</row>
    <row r="854" ht="14.25" customHeight="1">
      <c r="A854" s="14"/>
      <c r="B854" s="14"/>
      <c r="C854" s="14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</row>
    <row r="855" ht="14.25" customHeight="1">
      <c r="A855" s="14"/>
      <c r="B855" s="14"/>
      <c r="C855" s="14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</row>
    <row r="856" ht="14.25" customHeight="1">
      <c r="A856" s="14"/>
      <c r="B856" s="14"/>
      <c r="C856" s="14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</row>
    <row r="857" ht="14.25" customHeight="1">
      <c r="A857" s="14"/>
      <c r="B857" s="14"/>
      <c r="C857" s="14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</row>
    <row r="858" ht="14.25" customHeight="1">
      <c r="A858" s="14"/>
      <c r="B858" s="14"/>
      <c r="C858" s="14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4"/>
    </row>
    <row r="859" ht="14.25" customHeight="1">
      <c r="A859" s="14"/>
      <c r="B859" s="14"/>
      <c r="C859" s="14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4"/>
    </row>
    <row r="860" ht="14.25" customHeight="1">
      <c r="A860" s="14"/>
      <c r="B860" s="14"/>
      <c r="C860" s="14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</row>
    <row r="861" ht="14.25" customHeight="1">
      <c r="A861" s="14"/>
      <c r="B861" s="14"/>
      <c r="C861" s="14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4"/>
    </row>
    <row r="862" ht="14.25" customHeight="1">
      <c r="A862" s="14"/>
      <c r="B862" s="14"/>
      <c r="C862" s="14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4"/>
    </row>
    <row r="863" ht="14.25" customHeight="1">
      <c r="A863" s="14"/>
      <c r="B863" s="14"/>
      <c r="C863" s="14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4"/>
    </row>
    <row r="864" ht="14.25" customHeight="1">
      <c r="A864" s="14"/>
      <c r="B864" s="14"/>
      <c r="C864" s="14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4"/>
    </row>
    <row r="865" ht="14.25" customHeight="1">
      <c r="A865" s="14"/>
      <c r="B865" s="14"/>
      <c r="C865" s="14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4"/>
    </row>
    <row r="866" ht="14.25" customHeight="1">
      <c r="A866" s="14"/>
      <c r="B866" s="14"/>
      <c r="C866" s="14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4"/>
    </row>
    <row r="867" ht="14.25" customHeight="1">
      <c r="A867" s="14"/>
      <c r="B867" s="14"/>
      <c r="C867" s="14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</row>
    <row r="868" ht="14.25" customHeight="1">
      <c r="A868" s="14"/>
      <c r="B868" s="14"/>
      <c r="C868" s="14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4"/>
    </row>
    <row r="869" ht="14.25" customHeight="1">
      <c r="A869" s="14"/>
      <c r="B869" s="14"/>
      <c r="C869" s="14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4"/>
    </row>
    <row r="870" ht="14.25" customHeight="1">
      <c r="A870" s="14"/>
      <c r="B870" s="14"/>
      <c r="C870" s="14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4"/>
    </row>
    <row r="871" ht="14.25" customHeight="1">
      <c r="A871" s="14"/>
      <c r="B871" s="14"/>
      <c r="C871" s="14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4"/>
    </row>
    <row r="872" ht="14.25" customHeight="1">
      <c r="A872" s="14"/>
      <c r="B872" s="14"/>
      <c r="C872" s="14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4"/>
    </row>
    <row r="873" ht="14.25" customHeight="1">
      <c r="A873" s="14"/>
      <c r="B873" s="14"/>
      <c r="C873" s="14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4"/>
    </row>
    <row r="874" ht="14.25" customHeight="1">
      <c r="A874" s="14"/>
      <c r="B874" s="14"/>
      <c r="C874" s="14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</row>
    <row r="875" ht="14.25" customHeight="1">
      <c r="A875" s="14"/>
      <c r="B875" s="14"/>
      <c r="C875" s="14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4"/>
    </row>
    <row r="876" ht="14.25" customHeight="1">
      <c r="A876" s="14"/>
      <c r="B876" s="14"/>
      <c r="C876" s="14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4"/>
    </row>
    <row r="877" ht="14.25" customHeight="1">
      <c r="A877" s="14"/>
      <c r="B877" s="14"/>
      <c r="C877" s="14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4"/>
    </row>
    <row r="878" ht="14.25" customHeight="1">
      <c r="A878" s="14"/>
      <c r="B878" s="14"/>
      <c r="C878" s="14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4"/>
    </row>
    <row r="879" ht="14.25" customHeight="1">
      <c r="A879" s="14"/>
      <c r="B879" s="14"/>
      <c r="C879" s="14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4"/>
    </row>
    <row r="880" ht="14.25" customHeight="1">
      <c r="A880" s="14"/>
      <c r="B880" s="14"/>
      <c r="C880" s="14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4"/>
    </row>
    <row r="881" ht="14.25" customHeight="1">
      <c r="A881" s="14"/>
      <c r="B881" s="14"/>
      <c r="C881" s="14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</row>
    <row r="882" ht="14.25" customHeight="1">
      <c r="A882" s="14"/>
      <c r="B882" s="14"/>
      <c r="C882" s="14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4"/>
    </row>
    <row r="883" ht="14.25" customHeight="1">
      <c r="A883" s="14"/>
      <c r="B883" s="14"/>
      <c r="C883" s="14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4"/>
    </row>
    <row r="884" ht="14.25" customHeight="1">
      <c r="A884" s="14"/>
      <c r="B884" s="14"/>
      <c r="C884" s="14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4"/>
    </row>
    <row r="885" ht="14.25" customHeight="1">
      <c r="A885" s="14"/>
      <c r="B885" s="14"/>
      <c r="C885" s="14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4"/>
    </row>
    <row r="886" ht="14.25" customHeight="1">
      <c r="A886" s="14"/>
      <c r="B886" s="14"/>
      <c r="C886" s="14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4"/>
    </row>
    <row r="887" ht="14.25" customHeight="1">
      <c r="A887" s="14"/>
      <c r="B887" s="14"/>
      <c r="C887" s="14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4"/>
    </row>
    <row r="888" ht="14.25" customHeight="1">
      <c r="A888" s="14"/>
      <c r="B888" s="14"/>
      <c r="C888" s="14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</row>
    <row r="889" ht="14.25" customHeight="1">
      <c r="A889" s="14"/>
      <c r="B889" s="14"/>
      <c r="C889" s="14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4"/>
    </row>
    <row r="890" ht="14.25" customHeight="1">
      <c r="A890" s="14"/>
      <c r="B890" s="14"/>
      <c r="C890" s="14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4"/>
    </row>
    <row r="891" ht="14.25" customHeight="1">
      <c r="A891" s="14"/>
      <c r="B891" s="14"/>
      <c r="C891" s="14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4"/>
    </row>
    <row r="892" ht="14.25" customHeight="1">
      <c r="A892" s="14"/>
      <c r="B892" s="14"/>
      <c r="C892" s="14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4"/>
    </row>
    <row r="893" ht="14.25" customHeight="1">
      <c r="A893" s="14"/>
      <c r="B893" s="14"/>
      <c r="C893" s="14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4"/>
    </row>
    <row r="894" ht="14.25" customHeight="1">
      <c r="A894" s="14"/>
      <c r="B894" s="14"/>
      <c r="C894" s="14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4"/>
    </row>
    <row r="895" ht="14.25" customHeight="1">
      <c r="A895" s="14"/>
      <c r="B895" s="14"/>
      <c r="C895" s="14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</row>
    <row r="896" ht="14.25" customHeight="1">
      <c r="A896" s="14"/>
      <c r="B896" s="14"/>
      <c r="C896" s="14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</row>
    <row r="897" ht="14.25" customHeight="1">
      <c r="A897" s="14"/>
      <c r="B897" s="14"/>
      <c r="C897" s="14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4"/>
    </row>
    <row r="898" ht="14.25" customHeight="1">
      <c r="A898" s="14"/>
      <c r="B898" s="14"/>
      <c r="C898" s="14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4"/>
    </row>
    <row r="899" ht="14.25" customHeight="1">
      <c r="A899" s="14"/>
      <c r="B899" s="14"/>
      <c r="C899" s="14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4"/>
    </row>
    <row r="900" ht="14.25" customHeight="1">
      <c r="A900" s="14"/>
      <c r="B900" s="14"/>
      <c r="C900" s="14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4"/>
    </row>
    <row r="901" ht="14.25" customHeight="1">
      <c r="A901" s="14"/>
      <c r="B901" s="14"/>
      <c r="C901" s="14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4"/>
    </row>
    <row r="902" ht="14.25" customHeight="1">
      <c r="A902" s="14"/>
      <c r="B902" s="14"/>
      <c r="C902" s="14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</row>
    <row r="903" ht="14.25" customHeight="1">
      <c r="A903" s="14"/>
      <c r="B903" s="14"/>
      <c r="C903" s="14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4"/>
    </row>
    <row r="904" ht="14.25" customHeight="1">
      <c r="A904" s="14"/>
      <c r="B904" s="14"/>
      <c r="C904" s="14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4"/>
    </row>
    <row r="905" ht="14.25" customHeight="1">
      <c r="A905" s="14"/>
      <c r="B905" s="14"/>
      <c r="C905" s="14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4"/>
    </row>
    <row r="906" ht="14.25" customHeight="1">
      <c r="A906" s="14"/>
      <c r="B906" s="14"/>
      <c r="C906" s="14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4"/>
    </row>
    <row r="907" ht="14.25" customHeight="1">
      <c r="A907" s="14"/>
      <c r="B907" s="14"/>
      <c r="C907" s="14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4"/>
    </row>
    <row r="908" ht="14.25" customHeight="1">
      <c r="A908" s="14"/>
      <c r="B908" s="14"/>
      <c r="C908" s="14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4"/>
    </row>
    <row r="909" ht="14.25" customHeight="1">
      <c r="A909" s="14"/>
      <c r="B909" s="14"/>
      <c r="C909" s="14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</row>
    <row r="910" ht="14.25" customHeight="1">
      <c r="A910" s="14"/>
      <c r="B910" s="14"/>
      <c r="C910" s="14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4"/>
    </row>
    <row r="911" ht="14.25" customHeight="1">
      <c r="A911" s="14"/>
      <c r="B911" s="14"/>
      <c r="C911" s="14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4"/>
    </row>
    <row r="912" ht="14.25" customHeight="1">
      <c r="A912" s="14"/>
      <c r="B912" s="14"/>
      <c r="C912" s="14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4"/>
    </row>
    <row r="913" ht="14.25" customHeight="1">
      <c r="A913" s="14"/>
      <c r="B913" s="14"/>
      <c r="C913" s="14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4"/>
    </row>
    <row r="914" ht="14.25" customHeight="1">
      <c r="A914" s="14"/>
      <c r="B914" s="14"/>
      <c r="C914" s="14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4"/>
    </row>
    <row r="915" ht="14.25" customHeight="1">
      <c r="A915" s="14"/>
      <c r="B915" s="14"/>
      <c r="C915" s="14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4"/>
    </row>
    <row r="916" ht="14.25" customHeight="1">
      <c r="A916" s="14"/>
      <c r="B916" s="14"/>
      <c r="C916" s="14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</row>
    <row r="917" ht="14.25" customHeight="1">
      <c r="A917" s="14"/>
      <c r="B917" s="14"/>
      <c r="C917" s="14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4"/>
    </row>
    <row r="918" ht="14.25" customHeight="1">
      <c r="A918" s="14"/>
      <c r="B918" s="14"/>
      <c r="C918" s="14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4"/>
    </row>
    <row r="919" ht="14.25" customHeight="1">
      <c r="A919" s="14"/>
      <c r="B919" s="14"/>
      <c r="C919" s="14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4"/>
    </row>
    <row r="920" ht="14.25" customHeight="1">
      <c r="A920" s="14"/>
      <c r="B920" s="14"/>
      <c r="C920" s="14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4"/>
    </row>
    <row r="921" ht="14.25" customHeight="1">
      <c r="A921" s="14"/>
      <c r="B921" s="14"/>
      <c r="C921" s="14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4"/>
    </row>
    <row r="922" ht="14.25" customHeight="1">
      <c r="A922" s="14"/>
      <c r="B922" s="14"/>
      <c r="C922" s="14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4"/>
    </row>
    <row r="923" ht="14.25" customHeight="1">
      <c r="A923" s="14"/>
      <c r="B923" s="14"/>
      <c r="C923" s="14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</row>
    <row r="924" ht="14.25" customHeight="1">
      <c r="A924" s="14"/>
      <c r="B924" s="14"/>
      <c r="C924" s="14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4"/>
    </row>
    <row r="925" ht="14.25" customHeight="1">
      <c r="A925" s="14"/>
      <c r="B925" s="14"/>
      <c r="C925" s="14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4"/>
    </row>
    <row r="926" ht="14.25" customHeight="1">
      <c r="A926" s="14"/>
      <c r="B926" s="14"/>
      <c r="C926" s="14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4"/>
    </row>
    <row r="927" ht="14.25" customHeight="1">
      <c r="A927" s="14"/>
      <c r="B927" s="14"/>
      <c r="C927" s="14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4"/>
    </row>
    <row r="928" ht="14.25" customHeight="1">
      <c r="A928" s="14"/>
      <c r="B928" s="14"/>
      <c r="C928" s="14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4"/>
    </row>
    <row r="929" ht="14.25" customHeight="1">
      <c r="A929" s="14"/>
      <c r="B929" s="14"/>
      <c r="C929" s="14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4"/>
    </row>
    <row r="930" ht="14.25" customHeight="1">
      <c r="A930" s="14"/>
      <c r="B930" s="14"/>
      <c r="C930" s="14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</row>
    <row r="931" ht="14.25" customHeight="1">
      <c r="A931" s="14"/>
      <c r="B931" s="14"/>
      <c r="C931" s="14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4"/>
    </row>
    <row r="932" ht="14.25" customHeight="1">
      <c r="A932" s="14"/>
      <c r="B932" s="14"/>
      <c r="C932" s="14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4"/>
    </row>
    <row r="933" ht="14.25" customHeight="1">
      <c r="A933" s="14"/>
      <c r="B933" s="14"/>
      <c r="C933" s="14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4"/>
    </row>
    <row r="934" ht="14.25" customHeight="1">
      <c r="A934" s="14"/>
      <c r="B934" s="14"/>
      <c r="C934" s="14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4"/>
    </row>
    <row r="935" ht="14.25" customHeight="1">
      <c r="A935" s="14"/>
      <c r="B935" s="14"/>
      <c r="C935" s="14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</row>
    <row r="936" ht="14.25" customHeight="1">
      <c r="A936" s="14"/>
      <c r="B936" s="14"/>
      <c r="C936" s="14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</row>
    <row r="937" ht="14.25" customHeight="1">
      <c r="A937" s="14"/>
      <c r="B937" s="14"/>
      <c r="C937" s="14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</row>
    <row r="938" ht="14.25" customHeight="1">
      <c r="A938" s="14"/>
      <c r="B938" s="14"/>
      <c r="C938" s="14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</row>
    <row r="939" ht="14.25" customHeight="1">
      <c r="A939" s="14"/>
      <c r="B939" s="14"/>
      <c r="C939" s="14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4"/>
    </row>
    <row r="940" ht="14.25" customHeight="1">
      <c r="A940" s="14"/>
      <c r="B940" s="14"/>
      <c r="C940" s="14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4"/>
    </row>
    <row r="941" ht="14.25" customHeight="1">
      <c r="A941" s="14"/>
      <c r="B941" s="14"/>
      <c r="C941" s="14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4"/>
    </row>
    <row r="942" ht="14.25" customHeight="1">
      <c r="A942" s="14"/>
      <c r="B942" s="14"/>
      <c r="C942" s="14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4"/>
    </row>
    <row r="943" ht="14.25" customHeight="1">
      <c r="A943" s="14"/>
      <c r="B943" s="14"/>
      <c r="C943" s="14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4"/>
    </row>
    <row r="944" ht="14.25" customHeight="1">
      <c r="A944" s="14"/>
      <c r="B944" s="14"/>
      <c r="C944" s="14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</row>
    <row r="945" ht="14.25" customHeight="1">
      <c r="A945" s="14"/>
      <c r="B945" s="14"/>
      <c r="C945" s="14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4"/>
    </row>
    <row r="946" ht="14.25" customHeight="1">
      <c r="A946" s="14"/>
      <c r="B946" s="14"/>
      <c r="C946" s="14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4"/>
    </row>
    <row r="947" ht="14.25" customHeight="1">
      <c r="A947" s="14"/>
      <c r="B947" s="14"/>
      <c r="C947" s="14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4"/>
    </row>
    <row r="948" ht="14.25" customHeight="1">
      <c r="A948" s="14"/>
      <c r="B948" s="14"/>
      <c r="C948" s="14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4"/>
    </row>
    <row r="949" ht="14.25" customHeight="1">
      <c r="A949" s="14"/>
      <c r="B949" s="14"/>
      <c r="C949" s="14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4"/>
    </row>
    <row r="950" ht="14.25" customHeight="1">
      <c r="A950" s="14"/>
      <c r="B950" s="14"/>
      <c r="C950" s="14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4"/>
    </row>
    <row r="951" ht="14.25" customHeight="1">
      <c r="A951" s="14"/>
      <c r="B951" s="14"/>
      <c r="C951" s="14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</row>
    <row r="952" ht="14.25" customHeight="1">
      <c r="A952" s="14"/>
      <c r="B952" s="14"/>
      <c r="C952" s="14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4"/>
    </row>
    <row r="953" ht="14.25" customHeight="1">
      <c r="A953" s="14"/>
      <c r="B953" s="14"/>
      <c r="C953" s="14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4"/>
    </row>
    <row r="954" ht="14.25" customHeight="1">
      <c r="A954" s="14"/>
      <c r="B954" s="14"/>
      <c r="C954" s="14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</row>
    <row r="955" ht="14.25" customHeight="1">
      <c r="A955" s="14"/>
      <c r="B955" s="14"/>
      <c r="C955" s="14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4"/>
    </row>
    <row r="956" ht="14.25" customHeight="1">
      <c r="A956" s="14"/>
      <c r="B956" s="14"/>
      <c r="C956" s="14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4"/>
    </row>
    <row r="957" ht="14.25" customHeight="1">
      <c r="A957" s="14"/>
      <c r="B957" s="14"/>
      <c r="C957" s="14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4"/>
    </row>
    <row r="958" ht="14.25" customHeight="1">
      <c r="A958" s="14"/>
      <c r="B958" s="14"/>
      <c r="C958" s="14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</row>
    <row r="959" ht="14.25" customHeight="1">
      <c r="A959" s="1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4"/>
    </row>
    <row r="960" ht="14.25" customHeight="1">
      <c r="A960" s="14"/>
      <c r="B960" s="14"/>
      <c r="C960" s="14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4"/>
    </row>
    <row r="961" ht="14.25" customHeight="1">
      <c r="A961" s="14"/>
      <c r="B961" s="14"/>
      <c r="C961" s="14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</row>
    <row r="962" ht="14.25" customHeight="1">
      <c r="A962" s="14"/>
      <c r="B962" s="14"/>
      <c r="C962" s="14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</row>
    <row r="963" ht="14.25" customHeight="1">
      <c r="A963" s="14"/>
      <c r="B963" s="14"/>
      <c r="C963" s="14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</row>
    <row r="964" ht="14.25" customHeight="1">
      <c r="A964" s="14"/>
      <c r="B964" s="14"/>
      <c r="C964" s="14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</row>
    <row r="965" ht="14.25" customHeight="1">
      <c r="A965" s="14"/>
      <c r="B965" s="14"/>
      <c r="C965" s="14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</row>
    <row r="966" ht="14.25" customHeight="1">
      <c r="A966" s="14"/>
      <c r="B966" s="14"/>
      <c r="C966" s="14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4"/>
    </row>
    <row r="967" ht="14.25" customHeight="1">
      <c r="A967" s="14"/>
      <c r="B967" s="14"/>
      <c r="C967" s="14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4"/>
    </row>
    <row r="968" ht="14.25" customHeight="1">
      <c r="A968" s="14"/>
      <c r="B968" s="14"/>
      <c r="C968" s="14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4"/>
    </row>
    <row r="969" ht="14.25" customHeight="1">
      <c r="A969" s="14"/>
      <c r="B969" s="14"/>
      <c r="C969" s="14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4"/>
    </row>
    <row r="970" ht="14.25" customHeight="1">
      <c r="A970" s="14"/>
      <c r="B970" s="14"/>
      <c r="C970" s="14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4"/>
    </row>
    <row r="971" ht="14.25" customHeight="1">
      <c r="A971" s="14"/>
      <c r="B971" s="14"/>
      <c r="C971" s="14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4"/>
    </row>
    <row r="972" ht="14.25" customHeight="1">
      <c r="A972" s="14"/>
      <c r="B972" s="14"/>
      <c r="C972" s="14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</row>
    <row r="973" ht="14.25" customHeight="1">
      <c r="A973" s="14"/>
      <c r="B973" s="14"/>
      <c r="C973" s="14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4"/>
    </row>
    <row r="974" ht="14.25" customHeight="1">
      <c r="A974" s="14"/>
      <c r="B974" s="14"/>
      <c r="C974" s="14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  <c r="Y974" s="14"/>
      <c r="Z974" s="14"/>
    </row>
    <row r="975" ht="14.25" customHeight="1">
      <c r="A975" s="14"/>
      <c r="B975" s="14"/>
      <c r="C975" s="14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  <c r="Y975" s="14"/>
      <c r="Z975" s="14"/>
    </row>
    <row r="976" ht="14.25" customHeight="1">
      <c r="A976" s="14"/>
      <c r="B976" s="14"/>
      <c r="C976" s="14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  <c r="Y976" s="14"/>
      <c r="Z976" s="14"/>
    </row>
    <row r="977" ht="14.25" customHeight="1">
      <c r="A977" s="14"/>
      <c r="B977" s="14"/>
      <c r="C977" s="14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  <c r="Y977" s="14"/>
      <c r="Z977" s="14"/>
    </row>
    <row r="978" ht="14.25" customHeight="1">
      <c r="A978" s="14"/>
      <c r="B978" s="14"/>
      <c r="C978" s="14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  <c r="Y978" s="14"/>
      <c r="Z978" s="14"/>
    </row>
    <row r="979" ht="14.25" customHeight="1">
      <c r="A979" s="14"/>
      <c r="B979" s="14"/>
      <c r="C979" s="14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4"/>
    </row>
    <row r="980" ht="14.25" customHeight="1">
      <c r="A980" s="14"/>
      <c r="B980" s="14"/>
      <c r="C980" s="14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  <c r="Y980" s="14"/>
      <c r="Z980" s="14"/>
    </row>
    <row r="981" ht="14.25" customHeight="1">
      <c r="A981" s="14"/>
      <c r="B981" s="14"/>
      <c r="C981" s="14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  <c r="Y981" s="14"/>
      <c r="Z981" s="14"/>
    </row>
    <row r="982" ht="14.25" customHeight="1">
      <c r="A982" s="14"/>
      <c r="B982" s="14"/>
      <c r="C982" s="14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  <c r="Y982" s="14"/>
      <c r="Z982" s="14"/>
    </row>
    <row r="983" ht="14.25" customHeight="1">
      <c r="A983" s="14"/>
      <c r="B983" s="14"/>
      <c r="C983" s="14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  <c r="Y983" s="14"/>
      <c r="Z983" s="14"/>
    </row>
    <row r="984" ht="14.25" customHeight="1">
      <c r="A984" s="14"/>
      <c r="B984" s="14"/>
      <c r="C984" s="14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  <c r="Y984" s="14"/>
      <c r="Z984" s="14"/>
    </row>
    <row r="985" ht="14.25" customHeight="1">
      <c r="A985" s="14"/>
      <c r="B985" s="14"/>
      <c r="C985" s="14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  <c r="Y985" s="14"/>
      <c r="Z985" s="14"/>
    </row>
    <row r="986" ht="14.25" customHeight="1">
      <c r="A986" s="14"/>
      <c r="B986" s="14"/>
      <c r="C986" s="14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4"/>
    </row>
    <row r="987" ht="14.25" customHeight="1">
      <c r="A987" s="14"/>
      <c r="B987" s="14"/>
      <c r="C987" s="14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  <c r="Y987" s="14"/>
      <c r="Z987" s="14"/>
    </row>
    <row r="988" ht="14.25" customHeight="1">
      <c r="A988" s="14"/>
      <c r="B988" s="14"/>
      <c r="C988" s="14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  <c r="Y988" s="14"/>
      <c r="Z988" s="14"/>
    </row>
    <row r="989" ht="14.25" customHeight="1">
      <c r="A989" s="14"/>
      <c r="B989" s="14"/>
      <c r="C989" s="14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  <c r="Y989" s="14"/>
      <c r="Z989" s="14"/>
    </row>
    <row r="990" ht="14.25" customHeight="1">
      <c r="A990" s="14"/>
      <c r="B990" s="14"/>
      <c r="C990" s="14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  <c r="Y990" s="14"/>
      <c r="Z990" s="14"/>
    </row>
    <row r="991" ht="14.25" customHeight="1">
      <c r="A991" s="14"/>
      <c r="B991" s="14"/>
      <c r="C991" s="14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  <c r="Y991" s="14"/>
      <c r="Z991" s="14"/>
    </row>
    <row r="992" ht="14.25" customHeight="1">
      <c r="A992" s="14"/>
      <c r="B992" s="14"/>
      <c r="C992" s="14"/>
      <c r="D992" s="14"/>
      <c r="E992" s="14"/>
      <c r="F992" s="14"/>
      <c r="G992" s="14"/>
      <c r="H992" s="14"/>
      <c r="I992" s="14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  <c r="Y992" s="14"/>
      <c r="Z992" s="14"/>
    </row>
    <row r="993" ht="14.25" customHeight="1">
      <c r="A993" s="14"/>
      <c r="B993" s="14"/>
      <c r="C993" s="14"/>
      <c r="D993" s="14"/>
      <c r="E993" s="14"/>
      <c r="F993" s="14"/>
      <c r="G993" s="14"/>
      <c r="H993" s="14"/>
      <c r="I993" s="14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4"/>
    </row>
    <row r="994" ht="14.25" customHeight="1">
      <c r="A994" s="14"/>
      <c r="B994" s="14"/>
      <c r="C994" s="14"/>
      <c r="D994" s="14"/>
      <c r="E994" s="14"/>
      <c r="F994" s="14"/>
      <c r="G994" s="14"/>
      <c r="H994" s="14"/>
      <c r="I994" s="14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  <c r="Y994" s="14"/>
      <c r="Z994" s="14"/>
    </row>
    <row r="995" ht="14.25" customHeight="1">
      <c r="A995" s="14"/>
      <c r="B995" s="14"/>
      <c r="C995" s="14"/>
      <c r="D995" s="14"/>
      <c r="E995" s="14"/>
      <c r="F995" s="14"/>
      <c r="G995" s="14"/>
      <c r="H995" s="14"/>
      <c r="I995" s="14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  <c r="Y995" s="14"/>
      <c r="Z995" s="14"/>
    </row>
    <row r="996" ht="14.25" customHeight="1">
      <c r="A996" s="14"/>
      <c r="B996" s="14"/>
      <c r="C996" s="14"/>
      <c r="D996" s="14"/>
      <c r="E996" s="14"/>
      <c r="F996" s="14"/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  <c r="Y996" s="14"/>
      <c r="Z996" s="14"/>
    </row>
    <row r="997" ht="14.25" customHeight="1">
      <c r="A997" s="14"/>
      <c r="B997" s="14"/>
      <c r="C997" s="14"/>
      <c r="D997" s="14"/>
      <c r="E997" s="14"/>
      <c r="F997" s="14"/>
      <c r="G997" s="14"/>
      <c r="H997" s="14"/>
      <c r="I997" s="14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  <c r="Y997" s="14"/>
      <c r="Z997" s="14"/>
    </row>
    <row r="998" ht="14.25" customHeight="1">
      <c r="A998" s="14"/>
      <c r="B998" s="14"/>
      <c r="C998" s="14"/>
      <c r="D998" s="14"/>
      <c r="E998" s="14"/>
      <c r="F998" s="14"/>
      <c r="G998" s="14"/>
      <c r="H998" s="14"/>
      <c r="I998" s="14"/>
      <c r="J998" s="14"/>
      <c r="K998" s="14"/>
      <c r="L998" s="14"/>
      <c r="M998" s="14"/>
      <c r="N998" s="14"/>
      <c r="O998" s="14"/>
      <c r="P998" s="14"/>
      <c r="Q998" s="14"/>
      <c r="R998" s="14"/>
      <c r="S998" s="14"/>
      <c r="T998" s="14"/>
      <c r="U998" s="14"/>
      <c r="V998" s="14"/>
      <c r="W998" s="14"/>
      <c r="X998" s="14"/>
      <c r="Y998" s="14"/>
      <c r="Z998" s="14"/>
    </row>
    <row r="999" ht="14.25" customHeight="1">
      <c r="A999" s="14"/>
      <c r="B999" s="14"/>
      <c r="C999" s="14"/>
      <c r="D999" s="14"/>
      <c r="E999" s="14"/>
      <c r="F999" s="14"/>
      <c r="G999" s="14"/>
      <c r="H999" s="14"/>
      <c r="I999" s="14"/>
      <c r="J999" s="14"/>
      <c r="K999" s="14"/>
      <c r="L999" s="14"/>
      <c r="M999" s="14"/>
      <c r="N999" s="14"/>
      <c r="O999" s="14"/>
      <c r="P999" s="14"/>
      <c r="Q999" s="14"/>
      <c r="R999" s="14"/>
      <c r="S999" s="14"/>
      <c r="T999" s="14"/>
      <c r="U999" s="14"/>
      <c r="V999" s="14"/>
      <c r="W999" s="14"/>
      <c r="X999" s="14"/>
      <c r="Y999" s="14"/>
      <c r="Z999" s="14"/>
    </row>
    <row r="1000" ht="14.25" customHeight="1">
      <c r="A1000" s="14"/>
      <c r="B1000" s="14"/>
      <c r="C1000" s="14"/>
      <c r="D1000" s="14"/>
      <c r="E1000" s="14"/>
      <c r="F1000" s="14"/>
      <c r="G1000" s="14"/>
      <c r="H1000" s="14"/>
      <c r="I1000" s="14"/>
      <c r="J1000" s="14"/>
      <c r="K1000" s="14"/>
      <c r="L1000" s="14"/>
      <c r="M1000" s="14"/>
      <c r="N1000" s="14"/>
      <c r="O1000" s="14"/>
      <c r="P1000" s="14"/>
      <c r="Q1000" s="14"/>
      <c r="R1000" s="14"/>
      <c r="S1000" s="14"/>
      <c r="T1000" s="14"/>
      <c r="U1000" s="14"/>
      <c r="V1000" s="14"/>
      <c r="W1000" s="14"/>
      <c r="X1000" s="14"/>
      <c r="Y1000" s="14"/>
      <c r="Z1000" s="14"/>
    </row>
  </sheetData>
  <mergeCells count="3">
    <mergeCell ref="A1:N1"/>
    <mergeCell ref="A2:N2"/>
    <mergeCell ref="A3:N3"/>
  </mergeCells>
  <printOptions horizontalCentered="1"/>
  <pageMargins bottom="0.75" footer="0.0" header="0.0" left="0.7" right="0.7" top="0.75"/>
  <pageSetup fitToHeight="0" orientation="landscape"/>
  <headerFooter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xSplit="1.0" ySplit="5.0" topLeftCell="B6" activePane="bottomRight" state="frozen"/>
      <selection activeCell="B1" sqref="B1" pane="topRight"/>
      <selection activeCell="A6" sqref="A6" pane="bottomLeft"/>
      <selection activeCell="B6" sqref="B6" pane="bottomRight"/>
    </sheetView>
  </sheetViews>
  <sheetFormatPr customHeight="1" defaultColWidth="12.63" defaultRowHeight="15.0" outlineLevelCol="1"/>
  <cols>
    <col customWidth="1" min="1" max="1" width="45.75"/>
    <col customWidth="1" min="2" max="30" width="15.75" outlineLevel="1"/>
    <col customWidth="1" min="31" max="31" width="15.75"/>
    <col customWidth="1" min="32" max="35" width="15.75" outlineLevel="1"/>
    <col customWidth="1" min="36" max="38" width="15.75"/>
  </cols>
  <sheetData>
    <row r="1" ht="14.25" customHeight="1">
      <c r="A1" s="13" t="s">
        <v>0</v>
      </c>
    </row>
    <row r="2" ht="14.25" customHeight="1">
      <c r="A2" s="13" t="s">
        <v>54</v>
      </c>
    </row>
    <row r="3" ht="14.25" customHeight="1">
      <c r="A3" s="15" t="s">
        <v>55</v>
      </c>
    </row>
    <row r="4" ht="14.25" customHeight="1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</row>
    <row r="5" ht="14.25" customHeight="1">
      <c r="A5" s="16"/>
      <c r="B5" s="17" t="s">
        <v>149</v>
      </c>
      <c r="C5" s="17" t="s">
        <v>150</v>
      </c>
      <c r="D5" s="17" t="s">
        <v>151</v>
      </c>
      <c r="E5" s="17" t="s">
        <v>152</v>
      </c>
      <c r="F5" s="17" t="s">
        <v>153</v>
      </c>
      <c r="G5" s="17" t="s">
        <v>154</v>
      </c>
      <c r="H5" s="17" t="s">
        <v>155</v>
      </c>
      <c r="I5" s="17" t="s">
        <v>156</v>
      </c>
      <c r="J5" s="17" t="s">
        <v>157</v>
      </c>
      <c r="K5" s="17" t="s">
        <v>158</v>
      </c>
      <c r="L5" s="17" t="s">
        <v>159</v>
      </c>
      <c r="M5" s="17" t="s">
        <v>160</v>
      </c>
      <c r="N5" s="17" t="s">
        <v>161</v>
      </c>
      <c r="O5" s="17" t="s">
        <v>162</v>
      </c>
      <c r="P5" s="17" t="s">
        <v>163</v>
      </c>
      <c r="Q5" s="17" t="s">
        <v>164</v>
      </c>
      <c r="R5" s="17" t="s">
        <v>165</v>
      </c>
      <c r="S5" s="17" t="s">
        <v>166</v>
      </c>
      <c r="T5" s="17" t="s">
        <v>167</v>
      </c>
      <c r="U5" s="17" t="s">
        <v>168</v>
      </c>
      <c r="V5" s="17" t="s">
        <v>169</v>
      </c>
      <c r="W5" s="17" t="s">
        <v>170</v>
      </c>
      <c r="X5" s="17" t="s">
        <v>171</v>
      </c>
      <c r="Y5" s="17" t="s">
        <v>172</v>
      </c>
      <c r="Z5" s="17" t="s">
        <v>173</v>
      </c>
      <c r="AA5" s="17" t="s">
        <v>174</v>
      </c>
      <c r="AB5" s="17" t="s">
        <v>175</v>
      </c>
      <c r="AC5" s="17" t="s">
        <v>176</v>
      </c>
      <c r="AD5" s="17" t="s">
        <v>177</v>
      </c>
      <c r="AE5" s="17" t="s">
        <v>178</v>
      </c>
      <c r="AF5" s="17" t="s">
        <v>179</v>
      </c>
      <c r="AG5" s="17" t="s">
        <v>180</v>
      </c>
      <c r="AH5" s="17" t="s">
        <v>181</v>
      </c>
      <c r="AI5" s="17" t="s">
        <v>182</v>
      </c>
      <c r="AJ5" s="17" t="s">
        <v>183</v>
      </c>
      <c r="AK5" s="17" t="s">
        <v>184</v>
      </c>
      <c r="AL5" s="17" t="s">
        <v>185</v>
      </c>
    </row>
    <row r="6" ht="14.25" customHeight="1">
      <c r="A6" s="18" t="s">
        <v>56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</row>
    <row r="7" ht="14.25" customHeight="1">
      <c r="A7" s="18" t="s">
        <v>57</v>
      </c>
      <c r="B7" s="20"/>
      <c r="C7" s="20"/>
      <c r="D7" s="20"/>
      <c r="E7" s="20"/>
      <c r="F7" s="20"/>
      <c r="G7" s="20"/>
      <c r="H7" s="20">
        <f t="shared" ref="H7:H11" si="1">(((D7)+(E7))+(F7))+(G7)</f>
        <v>0</v>
      </c>
      <c r="I7" s="20"/>
      <c r="J7" s="20"/>
      <c r="K7" s="20"/>
      <c r="L7" s="20"/>
      <c r="M7" s="20"/>
      <c r="N7" s="20"/>
      <c r="O7" s="20">
        <f t="shared" ref="O7:O11" si="2">(((((I7)+(J7))+(K7))+(L7))+(M7))+(N7)</f>
        <v>0</v>
      </c>
      <c r="P7" s="20"/>
      <c r="Q7" s="20"/>
      <c r="R7" s="20"/>
      <c r="S7" s="20"/>
      <c r="T7" s="20">
        <f t="shared" ref="T7:T11" si="3">(((P7)+(Q7))+(R7))+(S7)</f>
        <v>0</v>
      </c>
      <c r="U7" s="20"/>
      <c r="V7" s="20"/>
      <c r="W7" s="20"/>
      <c r="X7" s="20"/>
      <c r="Y7" s="20"/>
      <c r="Z7" s="20"/>
      <c r="AA7" s="20"/>
      <c r="AB7" s="20">
        <f t="shared" ref="AB7:AB11" si="4">((((((U7)+(V7))+(W7))+(X7))+(Y7))+(Z7))+(AA7)</f>
        <v>0</v>
      </c>
      <c r="AC7" s="20"/>
      <c r="AD7" s="20"/>
      <c r="AE7" s="20">
        <f t="shared" ref="AE7:AE11" si="5">(((((((B7)+(C7))+(H7))+(O7))+(T7))+(AB7))+(AC7))+(AD7)</f>
        <v>0</v>
      </c>
      <c r="AF7" s="20"/>
      <c r="AG7" s="20"/>
      <c r="AH7" s="20"/>
      <c r="AI7" s="20"/>
      <c r="AJ7" s="20">
        <f t="shared" ref="AJ7:AJ11" si="6">(((AF7)+(AG7))+(AH7))+(AI7)</f>
        <v>0</v>
      </c>
      <c r="AK7" s="20"/>
      <c r="AL7" s="20">
        <f t="shared" ref="AL7:AL11" si="7">((AE7)+(AJ7))+(AK7)</f>
        <v>0</v>
      </c>
    </row>
    <row r="8" ht="14.25" customHeight="1">
      <c r="A8" s="18" t="s">
        <v>58</v>
      </c>
      <c r="B8" s="20"/>
      <c r="C8" s="20">
        <f>624.35</f>
        <v>624.35</v>
      </c>
      <c r="D8" s="20"/>
      <c r="E8" s="20"/>
      <c r="F8" s="20"/>
      <c r="G8" s="20"/>
      <c r="H8" s="20">
        <f t="shared" si="1"/>
        <v>0</v>
      </c>
      <c r="I8" s="20"/>
      <c r="J8" s="20"/>
      <c r="K8" s="20"/>
      <c r="L8" s="20"/>
      <c r="M8" s="20"/>
      <c r="N8" s="20"/>
      <c r="O8" s="20">
        <f t="shared" si="2"/>
        <v>0</v>
      </c>
      <c r="P8" s="20"/>
      <c r="Q8" s="20"/>
      <c r="R8" s="20"/>
      <c r="S8" s="20"/>
      <c r="T8" s="20">
        <f t="shared" si="3"/>
        <v>0</v>
      </c>
      <c r="U8" s="20"/>
      <c r="V8" s="20"/>
      <c r="W8" s="20"/>
      <c r="X8" s="20"/>
      <c r="Y8" s="20"/>
      <c r="Z8" s="20"/>
      <c r="AA8" s="20"/>
      <c r="AB8" s="20">
        <f t="shared" si="4"/>
        <v>0</v>
      </c>
      <c r="AC8" s="20"/>
      <c r="AD8" s="20"/>
      <c r="AE8" s="20">
        <f t="shared" si="5"/>
        <v>624.35</v>
      </c>
      <c r="AF8" s="20"/>
      <c r="AG8" s="20"/>
      <c r="AH8" s="20"/>
      <c r="AI8" s="20"/>
      <c r="AJ8" s="20">
        <f t="shared" si="6"/>
        <v>0</v>
      </c>
      <c r="AK8" s="20"/>
      <c r="AL8" s="20">
        <f t="shared" si="7"/>
        <v>624.35</v>
      </c>
    </row>
    <row r="9" ht="14.25" customHeight="1">
      <c r="A9" s="18" t="s">
        <v>59</v>
      </c>
      <c r="B9" s="20"/>
      <c r="C9" s="20">
        <f>22378.54</f>
        <v>22378.54</v>
      </c>
      <c r="D9" s="20"/>
      <c r="E9" s="20"/>
      <c r="F9" s="20"/>
      <c r="G9" s="20"/>
      <c r="H9" s="20">
        <f t="shared" si="1"/>
        <v>0</v>
      </c>
      <c r="I9" s="20"/>
      <c r="J9" s="20"/>
      <c r="K9" s="20"/>
      <c r="L9" s="20"/>
      <c r="M9" s="20"/>
      <c r="N9" s="20"/>
      <c r="O9" s="20">
        <f t="shared" si="2"/>
        <v>0</v>
      </c>
      <c r="P9" s="20"/>
      <c r="Q9" s="20"/>
      <c r="R9" s="20"/>
      <c r="S9" s="20"/>
      <c r="T9" s="20">
        <f t="shared" si="3"/>
        <v>0</v>
      </c>
      <c r="U9" s="20"/>
      <c r="V9" s="20"/>
      <c r="W9" s="20"/>
      <c r="X9" s="20"/>
      <c r="Y9" s="20"/>
      <c r="Z9" s="20"/>
      <c r="AA9" s="20"/>
      <c r="AB9" s="20">
        <f t="shared" si="4"/>
        <v>0</v>
      </c>
      <c r="AC9" s="20">
        <f>3152.27</f>
        <v>3152.27</v>
      </c>
      <c r="AD9" s="20"/>
      <c r="AE9" s="20">
        <f t="shared" si="5"/>
        <v>25530.81</v>
      </c>
      <c r="AF9" s="20"/>
      <c r="AG9" s="20"/>
      <c r="AH9" s="20"/>
      <c r="AI9" s="20"/>
      <c r="AJ9" s="20">
        <f t="shared" si="6"/>
        <v>0</v>
      </c>
      <c r="AK9" s="20"/>
      <c r="AL9" s="20">
        <f t="shared" si="7"/>
        <v>25530.81</v>
      </c>
    </row>
    <row r="10" ht="14.25" customHeight="1">
      <c r="A10" s="18" t="s">
        <v>60</v>
      </c>
      <c r="B10" s="20"/>
      <c r="C10" s="20">
        <f>1162954.52</f>
        <v>1162954.52</v>
      </c>
      <c r="D10" s="20"/>
      <c r="E10" s="20"/>
      <c r="F10" s="20"/>
      <c r="G10" s="20"/>
      <c r="H10" s="20">
        <f t="shared" si="1"/>
        <v>0</v>
      </c>
      <c r="I10" s="20"/>
      <c r="J10" s="20"/>
      <c r="K10" s="20"/>
      <c r="L10" s="20"/>
      <c r="M10" s="20"/>
      <c r="N10" s="20"/>
      <c r="O10" s="20">
        <f t="shared" si="2"/>
        <v>0</v>
      </c>
      <c r="P10" s="20"/>
      <c r="Q10" s="20"/>
      <c r="R10" s="20"/>
      <c r="S10" s="20"/>
      <c r="T10" s="20">
        <f t="shared" si="3"/>
        <v>0</v>
      </c>
      <c r="U10" s="20"/>
      <c r="V10" s="20"/>
      <c r="W10" s="20"/>
      <c r="X10" s="20"/>
      <c r="Y10" s="20"/>
      <c r="Z10" s="20"/>
      <c r="AA10" s="20"/>
      <c r="AB10" s="20">
        <f t="shared" si="4"/>
        <v>0</v>
      </c>
      <c r="AC10" s="20"/>
      <c r="AD10" s="20"/>
      <c r="AE10" s="20">
        <f t="shared" si="5"/>
        <v>1162954.52</v>
      </c>
      <c r="AF10" s="20"/>
      <c r="AG10" s="20"/>
      <c r="AH10" s="20"/>
      <c r="AI10" s="20"/>
      <c r="AJ10" s="20">
        <f t="shared" si="6"/>
        <v>0</v>
      </c>
      <c r="AK10" s="20"/>
      <c r="AL10" s="20">
        <f t="shared" si="7"/>
        <v>1162954.52</v>
      </c>
    </row>
    <row r="11" ht="14.25" customHeight="1">
      <c r="A11" s="18" t="s">
        <v>61</v>
      </c>
      <c r="B11" s="21">
        <f t="shared" ref="B11:G11" si="8">(((B7)+(B8))+(B9))+(B10)</f>
        <v>0</v>
      </c>
      <c r="C11" s="21">
        <f t="shared" si="8"/>
        <v>1185957.41</v>
      </c>
      <c r="D11" s="21">
        <f t="shared" si="8"/>
        <v>0</v>
      </c>
      <c r="E11" s="21">
        <f t="shared" si="8"/>
        <v>0</v>
      </c>
      <c r="F11" s="21">
        <f t="shared" si="8"/>
        <v>0</v>
      </c>
      <c r="G11" s="21">
        <f t="shared" si="8"/>
        <v>0</v>
      </c>
      <c r="H11" s="21">
        <f t="shared" si="1"/>
        <v>0</v>
      </c>
      <c r="I11" s="21">
        <f t="shared" ref="I11:N11" si="9">(((I7)+(I8))+(I9))+(I10)</f>
        <v>0</v>
      </c>
      <c r="J11" s="21">
        <f t="shared" si="9"/>
        <v>0</v>
      </c>
      <c r="K11" s="21">
        <f t="shared" si="9"/>
        <v>0</v>
      </c>
      <c r="L11" s="21">
        <f t="shared" si="9"/>
        <v>0</v>
      </c>
      <c r="M11" s="21">
        <f t="shared" si="9"/>
        <v>0</v>
      </c>
      <c r="N11" s="21">
        <f t="shared" si="9"/>
        <v>0</v>
      </c>
      <c r="O11" s="21">
        <f t="shared" si="2"/>
        <v>0</v>
      </c>
      <c r="P11" s="21">
        <f t="shared" ref="P11:S11" si="10">(((P7)+(P8))+(P9))+(P10)</f>
        <v>0</v>
      </c>
      <c r="Q11" s="21">
        <f t="shared" si="10"/>
        <v>0</v>
      </c>
      <c r="R11" s="21">
        <f t="shared" si="10"/>
        <v>0</v>
      </c>
      <c r="S11" s="21">
        <f t="shared" si="10"/>
        <v>0</v>
      </c>
      <c r="T11" s="21">
        <f t="shared" si="3"/>
        <v>0</v>
      </c>
      <c r="U11" s="21">
        <f t="shared" ref="U11:AA11" si="11">(((U7)+(U8))+(U9))+(U10)</f>
        <v>0</v>
      </c>
      <c r="V11" s="21">
        <f t="shared" si="11"/>
        <v>0</v>
      </c>
      <c r="W11" s="21">
        <f t="shared" si="11"/>
        <v>0</v>
      </c>
      <c r="X11" s="21">
        <f t="shared" si="11"/>
        <v>0</v>
      </c>
      <c r="Y11" s="21">
        <f t="shared" si="11"/>
        <v>0</v>
      </c>
      <c r="Z11" s="21">
        <f t="shared" si="11"/>
        <v>0</v>
      </c>
      <c r="AA11" s="21">
        <f t="shared" si="11"/>
        <v>0</v>
      </c>
      <c r="AB11" s="21">
        <f t="shared" si="4"/>
        <v>0</v>
      </c>
      <c r="AC11" s="21">
        <f t="shared" ref="AC11:AD11" si="12">(((AC7)+(AC8))+(AC9))+(AC10)</f>
        <v>3152.27</v>
      </c>
      <c r="AD11" s="21">
        <f t="shared" si="12"/>
        <v>0</v>
      </c>
      <c r="AE11" s="21">
        <f t="shared" si="5"/>
        <v>1189109.68</v>
      </c>
      <c r="AF11" s="21">
        <f t="shared" ref="AF11:AI11" si="13">(((AF7)+(AF8))+(AF9))+(AF10)</f>
        <v>0</v>
      </c>
      <c r="AG11" s="21">
        <f t="shared" si="13"/>
        <v>0</v>
      </c>
      <c r="AH11" s="21">
        <f t="shared" si="13"/>
        <v>0</v>
      </c>
      <c r="AI11" s="21">
        <f t="shared" si="13"/>
        <v>0</v>
      </c>
      <c r="AJ11" s="21">
        <f t="shared" si="6"/>
        <v>0</v>
      </c>
      <c r="AK11" s="21">
        <f>(((AK7)+(AK8))+(AK9))+(AK10)</f>
        <v>0</v>
      </c>
      <c r="AL11" s="21">
        <f t="shared" si="7"/>
        <v>1189109.68</v>
      </c>
    </row>
    <row r="12" ht="14.25" customHeight="1">
      <c r="A12" s="18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</row>
    <row r="13" ht="14.25" customHeight="1">
      <c r="A13" s="18" t="s">
        <v>62</v>
      </c>
      <c r="B13" s="20"/>
      <c r="C13" s="20"/>
      <c r="D13" s="20"/>
      <c r="E13" s="20"/>
      <c r="F13" s="20"/>
      <c r="G13" s="20"/>
      <c r="H13" s="20">
        <f t="shared" ref="H13:H18" si="14">(((D13)+(E13))+(F13))+(G13)</f>
        <v>0</v>
      </c>
      <c r="I13" s="20"/>
      <c r="J13" s="20"/>
      <c r="K13" s="20"/>
      <c r="L13" s="20"/>
      <c r="M13" s="20"/>
      <c r="N13" s="20"/>
      <c r="O13" s="20">
        <f t="shared" ref="O13:O18" si="15">(((((I13)+(J13))+(K13))+(L13))+(M13))+(N13)</f>
        <v>0</v>
      </c>
      <c r="P13" s="20"/>
      <c r="Q13" s="20"/>
      <c r="R13" s="20"/>
      <c r="S13" s="20"/>
      <c r="T13" s="20">
        <f t="shared" ref="T13:T18" si="16">(((P13)+(Q13))+(R13))+(S13)</f>
        <v>0</v>
      </c>
      <c r="U13" s="20"/>
      <c r="V13" s="20"/>
      <c r="W13" s="20"/>
      <c r="X13" s="20"/>
      <c r="Y13" s="20"/>
      <c r="Z13" s="20"/>
      <c r="AA13" s="20"/>
      <c r="AB13" s="20">
        <f t="shared" ref="AB13:AB18" si="17">((((((U13)+(V13))+(W13))+(X13))+(Y13))+(Z13))+(AA13)</f>
        <v>0</v>
      </c>
      <c r="AC13" s="20"/>
      <c r="AD13" s="20"/>
      <c r="AE13" s="20">
        <f t="shared" ref="AE13:AE18" si="18">(((((((B13)+(C13))+(H13))+(O13))+(T13))+(AB13))+(AC13))+(AD13)</f>
        <v>0</v>
      </c>
      <c r="AF13" s="20"/>
      <c r="AG13" s="20"/>
      <c r="AH13" s="20"/>
      <c r="AI13" s="20"/>
      <c r="AJ13" s="20">
        <f t="shared" ref="AJ13:AJ18" si="19">(((AF13)+(AG13))+(AH13))+(AI13)</f>
        <v>0</v>
      </c>
      <c r="AK13" s="20"/>
      <c r="AL13" s="20">
        <f t="shared" ref="AL13:AL18" si="20">((AE13)+(AJ13))+(AK13)</f>
        <v>0</v>
      </c>
    </row>
    <row r="14" ht="14.25" customHeight="1">
      <c r="A14" s="18" t="s">
        <v>148</v>
      </c>
      <c r="B14" s="20"/>
      <c r="C14" s="20"/>
      <c r="D14" s="20"/>
      <c r="E14" s="20"/>
      <c r="F14" s="20"/>
      <c r="G14" s="20"/>
      <c r="H14" s="20">
        <f t="shared" si="14"/>
        <v>0</v>
      </c>
      <c r="I14" s="20"/>
      <c r="J14" s="20"/>
      <c r="K14" s="20"/>
      <c r="L14" s="20"/>
      <c r="M14" s="20"/>
      <c r="N14" s="20"/>
      <c r="O14" s="20">
        <f t="shared" si="15"/>
        <v>0</v>
      </c>
      <c r="P14" s="20"/>
      <c r="Q14" s="20"/>
      <c r="R14" s="20"/>
      <c r="S14" s="20"/>
      <c r="T14" s="20">
        <f t="shared" si="16"/>
        <v>0</v>
      </c>
      <c r="U14" s="20"/>
      <c r="V14" s="20"/>
      <c r="W14" s="20"/>
      <c r="X14" s="20"/>
      <c r="Y14" s="20"/>
      <c r="Z14" s="20"/>
      <c r="AA14" s="20"/>
      <c r="AB14" s="20">
        <f t="shared" si="17"/>
        <v>0</v>
      </c>
      <c r="AC14" s="20"/>
      <c r="AD14" s="20"/>
      <c r="AE14" s="20">
        <f t="shared" si="18"/>
        <v>0</v>
      </c>
      <c r="AF14" s="20"/>
      <c r="AG14" s="20"/>
      <c r="AH14" s="20"/>
      <c r="AI14" s="20"/>
      <c r="AJ14" s="20">
        <f t="shared" si="19"/>
        <v>0</v>
      </c>
      <c r="AK14" s="20">
        <f t="shared" ref="AK14:AK15" si="21">0</f>
        <v>0</v>
      </c>
      <c r="AL14" s="20">
        <f t="shared" si="20"/>
        <v>0</v>
      </c>
    </row>
    <row r="15" ht="14.25" customHeight="1">
      <c r="A15" s="18" t="s">
        <v>63</v>
      </c>
      <c r="B15" s="20"/>
      <c r="C15" s="20">
        <f>386584.55</f>
        <v>386584.55</v>
      </c>
      <c r="D15" s="20"/>
      <c r="E15" s="20"/>
      <c r="F15" s="20"/>
      <c r="G15" s="20"/>
      <c r="H15" s="20">
        <f t="shared" si="14"/>
        <v>0</v>
      </c>
      <c r="I15" s="20"/>
      <c r="J15" s="20"/>
      <c r="K15" s="20"/>
      <c r="L15" s="20"/>
      <c r="M15" s="20"/>
      <c r="N15" s="20"/>
      <c r="O15" s="20">
        <f t="shared" si="15"/>
        <v>0</v>
      </c>
      <c r="P15" s="20"/>
      <c r="Q15" s="20"/>
      <c r="R15" s="20"/>
      <c r="S15" s="20"/>
      <c r="T15" s="20">
        <f t="shared" si="16"/>
        <v>0</v>
      </c>
      <c r="U15" s="20"/>
      <c r="V15" s="20"/>
      <c r="W15" s="20"/>
      <c r="X15" s="20"/>
      <c r="Y15" s="20"/>
      <c r="Z15" s="20"/>
      <c r="AA15" s="20"/>
      <c r="AB15" s="20">
        <f t="shared" si="17"/>
        <v>0</v>
      </c>
      <c r="AC15" s="20"/>
      <c r="AD15" s="20"/>
      <c r="AE15" s="20">
        <f t="shared" si="18"/>
        <v>386584.55</v>
      </c>
      <c r="AF15" s="20"/>
      <c r="AG15" s="20"/>
      <c r="AH15" s="20"/>
      <c r="AI15" s="20"/>
      <c r="AJ15" s="20">
        <f t="shared" si="19"/>
        <v>0</v>
      </c>
      <c r="AK15" s="20">
        <f t="shared" si="21"/>
        <v>0</v>
      </c>
      <c r="AL15" s="20">
        <f t="shared" si="20"/>
        <v>386584.55</v>
      </c>
    </row>
    <row r="16" ht="14.25" customHeight="1">
      <c r="A16" s="18" t="s">
        <v>64</v>
      </c>
      <c r="B16" s="20"/>
      <c r="C16" s="20">
        <f>3595</f>
        <v>3595</v>
      </c>
      <c r="D16" s="20"/>
      <c r="E16" s="20"/>
      <c r="F16" s="20"/>
      <c r="G16" s="20"/>
      <c r="H16" s="20">
        <f t="shared" si="14"/>
        <v>0</v>
      </c>
      <c r="I16" s="20"/>
      <c r="J16" s="20"/>
      <c r="K16" s="20"/>
      <c r="L16" s="20"/>
      <c r="M16" s="20"/>
      <c r="N16" s="20"/>
      <c r="O16" s="20">
        <f t="shared" si="15"/>
        <v>0</v>
      </c>
      <c r="P16" s="20"/>
      <c r="Q16" s="20"/>
      <c r="R16" s="20"/>
      <c r="S16" s="20"/>
      <c r="T16" s="20">
        <f t="shared" si="16"/>
        <v>0</v>
      </c>
      <c r="U16" s="20"/>
      <c r="V16" s="20"/>
      <c r="W16" s="20"/>
      <c r="X16" s="20"/>
      <c r="Y16" s="20"/>
      <c r="Z16" s="20"/>
      <c r="AA16" s="20"/>
      <c r="AB16" s="20">
        <f t="shared" si="17"/>
        <v>0</v>
      </c>
      <c r="AC16" s="20"/>
      <c r="AD16" s="20"/>
      <c r="AE16" s="20">
        <f t="shared" si="18"/>
        <v>3595</v>
      </c>
      <c r="AF16" s="20"/>
      <c r="AG16" s="20"/>
      <c r="AH16" s="20"/>
      <c r="AI16" s="20"/>
      <c r="AJ16" s="20">
        <f t="shared" si="19"/>
        <v>0</v>
      </c>
      <c r="AK16" s="20"/>
      <c r="AL16" s="20">
        <f t="shared" si="20"/>
        <v>3595</v>
      </c>
    </row>
    <row r="17" ht="14.25" customHeight="1">
      <c r="A17" s="18" t="s">
        <v>65</v>
      </c>
      <c r="B17" s="20"/>
      <c r="C17" s="20">
        <f>9255.75</f>
        <v>9255.75</v>
      </c>
      <c r="D17" s="20"/>
      <c r="E17" s="20"/>
      <c r="F17" s="20"/>
      <c r="G17" s="20"/>
      <c r="H17" s="20">
        <f t="shared" si="14"/>
        <v>0</v>
      </c>
      <c r="I17" s="20"/>
      <c r="J17" s="20"/>
      <c r="K17" s="20"/>
      <c r="L17" s="20"/>
      <c r="M17" s="20"/>
      <c r="N17" s="20"/>
      <c r="O17" s="20">
        <f t="shared" si="15"/>
        <v>0</v>
      </c>
      <c r="P17" s="20"/>
      <c r="Q17" s="20"/>
      <c r="R17" s="20"/>
      <c r="S17" s="20"/>
      <c r="T17" s="20">
        <f t="shared" si="16"/>
        <v>0</v>
      </c>
      <c r="U17" s="20"/>
      <c r="V17" s="20"/>
      <c r="W17" s="20"/>
      <c r="X17" s="20"/>
      <c r="Y17" s="20"/>
      <c r="Z17" s="20"/>
      <c r="AA17" s="20"/>
      <c r="AB17" s="20">
        <f t="shared" si="17"/>
        <v>0</v>
      </c>
      <c r="AC17" s="20"/>
      <c r="AD17" s="20"/>
      <c r="AE17" s="20">
        <f t="shared" si="18"/>
        <v>9255.75</v>
      </c>
      <c r="AF17" s="20"/>
      <c r="AG17" s="20"/>
      <c r="AH17" s="20"/>
      <c r="AI17" s="20"/>
      <c r="AJ17" s="20">
        <f t="shared" si="19"/>
        <v>0</v>
      </c>
      <c r="AK17" s="20"/>
      <c r="AL17" s="20">
        <f t="shared" si="20"/>
        <v>9255.75</v>
      </c>
    </row>
    <row r="18" ht="14.25" customHeight="1">
      <c r="A18" s="18" t="s">
        <v>66</v>
      </c>
      <c r="B18" s="21">
        <f t="shared" ref="B18:G18" si="22">((((B13)+(B14))+(B15))+(B16))+(B17)</f>
        <v>0</v>
      </c>
      <c r="C18" s="21">
        <f t="shared" si="22"/>
        <v>399435.3</v>
      </c>
      <c r="D18" s="21">
        <f t="shared" si="22"/>
        <v>0</v>
      </c>
      <c r="E18" s="21">
        <f t="shared" si="22"/>
        <v>0</v>
      </c>
      <c r="F18" s="21">
        <f t="shared" si="22"/>
        <v>0</v>
      </c>
      <c r="G18" s="21">
        <f t="shared" si="22"/>
        <v>0</v>
      </c>
      <c r="H18" s="21">
        <f t="shared" si="14"/>
        <v>0</v>
      </c>
      <c r="I18" s="21">
        <f t="shared" ref="I18:N18" si="23">((((I13)+(I14))+(I15))+(I16))+(I17)</f>
        <v>0</v>
      </c>
      <c r="J18" s="21">
        <f t="shared" si="23"/>
        <v>0</v>
      </c>
      <c r="K18" s="21">
        <f t="shared" si="23"/>
        <v>0</v>
      </c>
      <c r="L18" s="21">
        <f t="shared" si="23"/>
        <v>0</v>
      </c>
      <c r="M18" s="21">
        <f t="shared" si="23"/>
        <v>0</v>
      </c>
      <c r="N18" s="21">
        <f t="shared" si="23"/>
        <v>0</v>
      </c>
      <c r="O18" s="21">
        <f t="shared" si="15"/>
        <v>0</v>
      </c>
      <c r="P18" s="21">
        <f t="shared" ref="P18:S18" si="24">((((P13)+(P14))+(P15))+(P16))+(P17)</f>
        <v>0</v>
      </c>
      <c r="Q18" s="21">
        <f t="shared" si="24"/>
        <v>0</v>
      </c>
      <c r="R18" s="21">
        <f t="shared" si="24"/>
        <v>0</v>
      </c>
      <c r="S18" s="21">
        <f t="shared" si="24"/>
        <v>0</v>
      </c>
      <c r="T18" s="21">
        <f t="shared" si="16"/>
        <v>0</v>
      </c>
      <c r="U18" s="21">
        <f t="shared" ref="U18:AA18" si="25">((((U13)+(U14))+(U15))+(U16))+(U17)</f>
        <v>0</v>
      </c>
      <c r="V18" s="21">
        <f t="shared" si="25"/>
        <v>0</v>
      </c>
      <c r="W18" s="21">
        <f t="shared" si="25"/>
        <v>0</v>
      </c>
      <c r="X18" s="21">
        <f t="shared" si="25"/>
        <v>0</v>
      </c>
      <c r="Y18" s="21">
        <f t="shared" si="25"/>
        <v>0</v>
      </c>
      <c r="Z18" s="21">
        <f t="shared" si="25"/>
        <v>0</v>
      </c>
      <c r="AA18" s="21">
        <f t="shared" si="25"/>
        <v>0</v>
      </c>
      <c r="AB18" s="21">
        <f t="shared" si="17"/>
        <v>0</v>
      </c>
      <c r="AC18" s="21">
        <f t="shared" ref="AC18:AD18" si="26">((((AC13)+(AC14))+(AC15))+(AC16))+(AC17)</f>
        <v>0</v>
      </c>
      <c r="AD18" s="21">
        <f t="shared" si="26"/>
        <v>0</v>
      </c>
      <c r="AE18" s="21">
        <f t="shared" si="18"/>
        <v>399435.3</v>
      </c>
      <c r="AF18" s="21">
        <f t="shared" ref="AF18:AI18" si="27">((((AF13)+(AF14))+(AF15))+(AF16))+(AF17)</f>
        <v>0</v>
      </c>
      <c r="AG18" s="21">
        <f t="shared" si="27"/>
        <v>0</v>
      </c>
      <c r="AH18" s="21">
        <f t="shared" si="27"/>
        <v>0</v>
      </c>
      <c r="AI18" s="21">
        <f t="shared" si="27"/>
        <v>0</v>
      </c>
      <c r="AJ18" s="21">
        <f t="shared" si="19"/>
        <v>0</v>
      </c>
      <c r="AK18" s="21">
        <f>((((AK13)+(AK14))+(AK15))+(AK16))+(AK17)</f>
        <v>0</v>
      </c>
      <c r="AL18" s="21">
        <f t="shared" si="20"/>
        <v>399435.3</v>
      </c>
    </row>
    <row r="19" ht="14.25" customHeight="1">
      <c r="A19" s="18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2"/>
    </row>
    <row r="20" ht="14.25" customHeight="1">
      <c r="A20" s="18" t="s">
        <v>67</v>
      </c>
      <c r="B20" s="20"/>
      <c r="C20" s="20">
        <f>44.94</f>
        <v>44.94</v>
      </c>
      <c r="D20" s="20"/>
      <c r="E20" s="20"/>
      <c r="F20" s="20"/>
      <c r="G20" s="20"/>
      <c r="H20" s="20">
        <f>(((D20)+(E20))+(F20))+(G20)</f>
        <v>0</v>
      </c>
      <c r="I20" s="20"/>
      <c r="J20" s="20"/>
      <c r="K20" s="20"/>
      <c r="L20" s="20"/>
      <c r="M20" s="20"/>
      <c r="N20" s="20"/>
      <c r="O20" s="20">
        <f>(((((I20)+(J20))+(K20))+(L20))+(M20))+(N20)</f>
        <v>0</v>
      </c>
      <c r="P20" s="20"/>
      <c r="Q20" s="20"/>
      <c r="R20" s="20"/>
      <c r="S20" s="20"/>
      <c r="T20" s="20">
        <f>(((P20)+(Q20))+(R20))+(S20)</f>
        <v>0</v>
      </c>
      <c r="U20" s="20"/>
      <c r="V20" s="20"/>
      <c r="W20" s="20"/>
      <c r="X20" s="20"/>
      <c r="Y20" s="20"/>
      <c r="Z20" s="20"/>
      <c r="AA20" s="20"/>
      <c r="AB20" s="20">
        <f>((((((U20)+(V20))+(W20))+(X20))+(Y20))+(Z20))+(AA20)</f>
        <v>0</v>
      </c>
      <c r="AC20" s="20"/>
      <c r="AD20" s="20"/>
      <c r="AE20" s="20">
        <f>(((((((B20)+(C20))+(H20))+(O20))+(T20))+(AB20))+(AC20))+(AD20)</f>
        <v>44.94</v>
      </c>
      <c r="AF20" s="20"/>
      <c r="AG20" s="20">
        <f>0.78</f>
        <v>0.78</v>
      </c>
      <c r="AH20" s="20"/>
      <c r="AI20" s="20"/>
      <c r="AJ20" s="20">
        <f>(((AF20)+(AG20))+(AH20))+(AI20)</f>
        <v>0.78</v>
      </c>
      <c r="AK20" s="20"/>
      <c r="AL20" s="20">
        <f>((AE20)+(AJ20))+(AK20)</f>
        <v>45.72</v>
      </c>
    </row>
    <row r="21" ht="14.25" customHeight="1">
      <c r="A21" s="18"/>
      <c r="B21" s="20"/>
      <c r="C21" s="20"/>
      <c r="D21" s="20"/>
      <c r="E21" s="20"/>
      <c r="F21" s="20"/>
      <c r="G21" s="20"/>
      <c r="H21" s="20"/>
      <c r="I21" s="22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</row>
    <row r="22" ht="14.25" customHeight="1">
      <c r="A22" s="18" t="s">
        <v>68</v>
      </c>
      <c r="B22" s="20"/>
      <c r="C22" s="20"/>
      <c r="D22" s="20"/>
      <c r="E22" s="20"/>
      <c r="F22" s="20"/>
      <c r="G22" s="20"/>
      <c r="H22" s="20">
        <f t="shared" ref="H22:H23" si="29">(((D22)+(E22))+(F22))+(G22)</f>
        <v>0</v>
      </c>
      <c r="I22" s="20"/>
      <c r="J22" s="20"/>
      <c r="K22" s="20"/>
      <c r="L22" s="20"/>
      <c r="M22" s="20"/>
      <c r="N22" s="20"/>
      <c r="O22" s="20">
        <f t="shared" ref="O22:O23" si="31">(((((I22)+(J22))+(K22))+(L22))+(M22))+(N22)</f>
        <v>0</v>
      </c>
      <c r="P22" s="20"/>
      <c r="Q22" s="20"/>
      <c r="R22" s="20"/>
      <c r="S22" s="20"/>
      <c r="T22" s="20">
        <f t="shared" ref="T22:T23" si="33">(((P22)+(Q22))+(R22))+(S22)</f>
        <v>0</v>
      </c>
      <c r="U22" s="20"/>
      <c r="V22" s="20"/>
      <c r="W22" s="20"/>
      <c r="X22" s="20"/>
      <c r="Y22" s="20"/>
      <c r="Z22" s="20"/>
      <c r="AA22" s="20"/>
      <c r="AB22" s="20">
        <f t="shared" ref="AB22:AB23" si="35">((((((U22)+(V22))+(W22))+(X22))+(Y22))+(Z22))+(AA22)</f>
        <v>0</v>
      </c>
      <c r="AC22" s="20"/>
      <c r="AD22" s="20"/>
      <c r="AE22" s="20">
        <f t="shared" ref="AE22:AE23" si="37">(((((((B22)+(C22))+(H22))+(O22))+(T22))+(AB22))+(AC22))+(AD22)</f>
        <v>0</v>
      </c>
      <c r="AF22" s="20"/>
      <c r="AG22" s="20"/>
      <c r="AH22" s="20"/>
      <c r="AI22" s="20"/>
      <c r="AJ22" s="20">
        <f t="shared" ref="AJ22:AJ23" si="39">(((AF22)+(AG22))+(AH22))+(AI22)</f>
        <v>0</v>
      </c>
      <c r="AK22" s="20">
        <f>4288.56</f>
        <v>4288.56</v>
      </c>
      <c r="AL22" s="20">
        <f t="shared" ref="AL22:AL23" si="40">((AE22)+(AJ22))+(AK22)</f>
        <v>4288.56</v>
      </c>
    </row>
    <row r="23" ht="14.25" hidden="1" customHeight="1">
      <c r="A23" s="18" t="s">
        <v>69</v>
      </c>
      <c r="B23" s="21">
        <f t="shared" ref="B23:G23" si="28">(((B11)+(B18))+(B20))+(B22)</f>
        <v>0</v>
      </c>
      <c r="C23" s="21">
        <f t="shared" si="28"/>
        <v>1585437.65</v>
      </c>
      <c r="D23" s="21">
        <f t="shared" si="28"/>
        <v>0</v>
      </c>
      <c r="E23" s="21">
        <f t="shared" si="28"/>
        <v>0</v>
      </c>
      <c r="F23" s="21">
        <f t="shared" si="28"/>
        <v>0</v>
      </c>
      <c r="G23" s="21">
        <f t="shared" si="28"/>
        <v>0</v>
      </c>
      <c r="H23" s="21">
        <f t="shared" si="29"/>
        <v>0</v>
      </c>
      <c r="I23" s="21">
        <f t="shared" ref="I23:N23" si="30">(((I11)+(I18))+(I20))+(I22)</f>
        <v>0</v>
      </c>
      <c r="J23" s="22">
        <f t="shared" si="30"/>
        <v>0</v>
      </c>
      <c r="K23" s="22">
        <f t="shared" si="30"/>
        <v>0</v>
      </c>
      <c r="L23" s="22">
        <f t="shared" si="30"/>
        <v>0</v>
      </c>
      <c r="M23" s="22">
        <f t="shared" si="30"/>
        <v>0</v>
      </c>
      <c r="N23" s="22">
        <f t="shared" si="30"/>
        <v>0</v>
      </c>
      <c r="O23" s="22">
        <f t="shared" si="31"/>
        <v>0</v>
      </c>
      <c r="P23" s="22">
        <f t="shared" ref="P23:S23" si="32">(((P11)+(P18))+(P20))+(P22)</f>
        <v>0</v>
      </c>
      <c r="Q23" s="22">
        <f t="shared" si="32"/>
        <v>0</v>
      </c>
      <c r="R23" s="22">
        <f t="shared" si="32"/>
        <v>0</v>
      </c>
      <c r="S23" s="22">
        <f t="shared" si="32"/>
        <v>0</v>
      </c>
      <c r="T23" s="22">
        <f t="shared" si="33"/>
        <v>0</v>
      </c>
      <c r="U23" s="22">
        <f t="shared" ref="U23:AA23" si="34">(((U11)+(U18))+(U20))+(U22)</f>
        <v>0</v>
      </c>
      <c r="V23" s="22">
        <f t="shared" si="34"/>
        <v>0</v>
      </c>
      <c r="W23" s="22">
        <f t="shared" si="34"/>
        <v>0</v>
      </c>
      <c r="X23" s="22">
        <f t="shared" si="34"/>
        <v>0</v>
      </c>
      <c r="Y23" s="22">
        <f t="shared" si="34"/>
        <v>0</v>
      </c>
      <c r="Z23" s="22">
        <f t="shared" si="34"/>
        <v>0</v>
      </c>
      <c r="AA23" s="22">
        <f t="shared" si="34"/>
        <v>0</v>
      </c>
      <c r="AB23" s="22">
        <f t="shared" si="35"/>
        <v>0</v>
      </c>
      <c r="AC23" s="22">
        <f t="shared" ref="AC23:AD23" si="36">(((AC11)+(AC18))+(AC20))+(AC22)</f>
        <v>3152.27</v>
      </c>
      <c r="AD23" s="22">
        <f t="shared" si="36"/>
        <v>0</v>
      </c>
      <c r="AE23" s="22">
        <f t="shared" si="37"/>
        <v>1588589.92</v>
      </c>
      <c r="AF23" s="22">
        <f t="shared" ref="AF23:AI23" si="38">(((AF11)+(AF18))+(AF20))+(AF22)</f>
        <v>0</v>
      </c>
      <c r="AG23" s="22">
        <f t="shared" si="38"/>
        <v>0.78</v>
      </c>
      <c r="AH23" s="22">
        <f t="shared" si="38"/>
        <v>0</v>
      </c>
      <c r="AI23" s="22">
        <f t="shared" si="38"/>
        <v>0</v>
      </c>
      <c r="AJ23" s="22">
        <f t="shared" si="39"/>
        <v>0.78</v>
      </c>
      <c r="AK23" s="22">
        <f>(((AK11)+(AK18))+(AK20))+(AK22)</f>
        <v>4288.56</v>
      </c>
      <c r="AL23" s="22">
        <f t="shared" si="40"/>
        <v>1592879.26</v>
      </c>
    </row>
    <row r="24" ht="14.25" customHeight="1">
      <c r="A24" s="18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2"/>
      <c r="R24" s="22"/>
      <c r="S24" s="22"/>
      <c r="T24" s="22"/>
      <c r="U24" s="22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  <c r="AK24" s="24"/>
      <c r="AL24" s="24"/>
    </row>
    <row r="25" ht="14.25" customHeight="1">
      <c r="A25" s="18" t="s">
        <v>70</v>
      </c>
      <c r="B25" s="21">
        <f t="shared" ref="B25:G25" si="41">(B23)-(0)</f>
        <v>0</v>
      </c>
      <c r="C25" s="21">
        <f t="shared" si="41"/>
        <v>1585437.65</v>
      </c>
      <c r="D25" s="21">
        <f t="shared" si="41"/>
        <v>0</v>
      </c>
      <c r="E25" s="21">
        <f t="shared" si="41"/>
        <v>0</v>
      </c>
      <c r="F25" s="21">
        <f t="shared" si="41"/>
        <v>0</v>
      </c>
      <c r="G25" s="21">
        <f t="shared" si="41"/>
        <v>0</v>
      </c>
      <c r="H25" s="21">
        <f>(((D25)+(E25))+(F25))+(G25)</f>
        <v>0</v>
      </c>
      <c r="I25" s="21">
        <f t="shared" ref="I25:N25" si="42">(I23)-(0)</f>
        <v>0</v>
      </c>
      <c r="J25" s="21">
        <f t="shared" si="42"/>
        <v>0</v>
      </c>
      <c r="K25" s="21">
        <f t="shared" si="42"/>
        <v>0</v>
      </c>
      <c r="L25" s="21">
        <f t="shared" si="42"/>
        <v>0</v>
      </c>
      <c r="M25" s="21">
        <f t="shared" si="42"/>
        <v>0</v>
      </c>
      <c r="N25" s="21">
        <f t="shared" si="42"/>
        <v>0</v>
      </c>
      <c r="O25" s="21">
        <f>(((((I25)+(J25))+(K25))+(L25))+(M25))+(N25)</f>
        <v>0</v>
      </c>
      <c r="P25" s="21">
        <f t="shared" ref="P25:S25" si="43">(P23)-(0)</f>
        <v>0</v>
      </c>
      <c r="Q25" s="21">
        <f t="shared" si="43"/>
        <v>0</v>
      </c>
      <c r="R25" s="21">
        <f t="shared" si="43"/>
        <v>0</v>
      </c>
      <c r="S25" s="21">
        <f t="shared" si="43"/>
        <v>0</v>
      </c>
      <c r="T25" s="21">
        <f>(((P25)+(Q25))+(R25))+(S25)</f>
        <v>0</v>
      </c>
      <c r="U25" s="21">
        <f t="shared" ref="U25:AA25" si="44">(U23)-(0)</f>
        <v>0</v>
      </c>
      <c r="V25" s="21">
        <f t="shared" si="44"/>
        <v>0</v>
      </c>
      <c r="W25" s="21">
        <f t="shared" si="44"/>
        <v>0</v>
      </c>
      <c r="X25" s="21">
        <f t="shared" si="44"/>
        <v>0</v>
      </c>
      <c r="Y25" s="21">
        <f t="shared" si="44"/>
        <v>0</v>
      </c>
      <c r="Z25" s="21">
        <f t="shared" si="44"/>
        <v>0</v>
      </c>
      <c r="AA25" s="21">
        <f t="shared" si="44"/>
        <v>0</v>
      </c>
      <c r="AB25" s="21">
        <f>((((((U25)+(V25))+(W25))+(X25))+(Y25))+(Z25))+(AA25)</f>
        <v>0</v>
      </c>
      <c r="AC25" s="21">
        <f t="shared" ref="AC25:AD25" si="45">(AC23)-(0)</f>
        <v>3152.27</v>
      </c>
      <c r="AD25" s="21">
        <f t="shared" si="45"/>
        <v>0</v>
      </c>
      <c r="AE25" s="21">
        <f>(((((((B25)+(C25))+(H25))+(O25))+(T25))+(AB25))+(AC25))+(AD25)</f>
        <v>1588589.92</v>
      </c>
      <c r="AF25" s="21">
        <f t="shared" ref="AF25:AI25" si="46">(AF23)-(0)</f>
        <v>0</v>
      </c>
      <c r="AG25" s="21">
        <f t="shared" si="46"/>
        <v>0.78</v>
      </c>
      <c r="AH25" s="21">
        <f t="shared" si="46"/>
        <v>0</v>
      </c>
      <c r="AI25" s="21">
        <f t="shared" si="46"/>
        <v>0</v>
      </c>
      <c r="AJ25" s="21">
        <f>(((AF25)+(AG25))+(AH25))+(AI25)</f>
        <v>0.78</v>
      </c>
      <c r="AK25" s="21">
        <f>(AK23)-(0)</f>
        <v>4288.56</v>
      </c>
      <c r="AL25" s="21">
        <f>((AE25)+(AJ25))+(AK25)</f>
        <v>1592879.26</v>
      </c>
    </row>
    <row r="26" ht="14.25" customHeight="1">
      <c r="A26" s="18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2"/>
      <c r="AJ26" s="22"/>
      <c r="AK26" s="22"/>
      <c r="AL26" s="22"/>
    </row>
    <row r="27" ht="14.25" customHeight="1">
      <c r="A27" s="18" t="s">
        <v>71</v>
      </c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</row>
    <row r="28" ht="14.25" customHeight="1">
      <c r="A28" s="18" t="s">
        <v>72</v>
      </c>
      <c r="B28" s="20"/>
      <c r="C28" s="20"/>
      <c r="D28" s="20"/>
      <c r="E28" s="20"/>
      <c r="F28" s="20"/>
      <c r="G28" s="20"/>
      <c r="H28" s="20">
        <f t="shared" ref="H28:H31" si="47">(((D28)+(E28))+(F28))+(G28)</f>
        <v>0</v>
      </c>
      <c r="I28" s="20"/>
      <c r="J28" s="20"/>
      <c r="K28" s="20"/>
      <c r="L28" s="20"/>
      <c r="M28" s="20"/>
      <c r="N28" s="20"/>
      <c r="O28" s="20">
        <f t="shared" ref="O28:O31" si="48">(((((I28)+(J28))+(K28))+(L28))+(M28))+(N28)</f>
        <v>0</v>
      </c>
      <c r="P28" s="20"/>
      <c r="Q28" s="20"/>
      <c r="R28" s="20"/>
      <c r="S28" s="20"/>
      <c r="T28" s="20">
        <f t="shared" ref="T28:T31" si="49">(((P28)+(Q28))+(R28))+(S28)</f>
        <v>0</v>
      </c>
      <c r="U28" s="20"/>
      <c r="V28" s="20"/>
      <c r="W28" s="20"/>
      <c r="X28" s="20"/>
      <c r="Y28" s="20"/>
      <c r="Z28" s="20"/>
      <c r="AA28" s="20"/>
      <c r="AB28" s="20">
        <f t="shared" ref="AB28:AB31" si="50">((((((U28)+(V28))+(W28))+(X28))+(Y28))+(Z28))+(AA28)</f>
        <v>0</v>
      </c>
      <c r="AC28" s="20"/>
      <c r="AD28" s="20"/>
      <c r="AE28" s="20">
        <f t="shared" ref="AE28:AE31" si="51">(((((((B28)+(C28))+(H28))+(O28))+(T28))+(AB28))+(AC28))+(AD28)</f>
        <v>0</v>
      </c>
      <c r="AF28" s="20"/>
      <c r="AG28" s="20"/>
      <c r="AH28" s="20"/>
      <c r="AI28" s="20"/>
      <c r="AJ28" s="20">
        <f t="shared" ref="AJ28:AJ31" si="52">(((AF28)+(AG28))+(AH28))+(AI28)</f>
        <v>0</v>
      </c>
      <c r="AK28" s="20"/>
      <c r="AL28" s="20">
        <f t="shared" ref="AL28:AL31" si="53">((AE28)+(AJ28))+(AK28)</f>
        <v>0</v>
      </c>
    </row>
    <row r="29" ht="14.25" customHeight="1">
      <c r="A29" s="18" t="s">
        <v>73</v>
      </c>
      <c r="B29" s="20"/>
      <c r="C29" s="20"/>
      <c r="D29" s="20"/>
      <c r="E29" s="20"/>
      <c r="F29" s="20"/>
      <c r="G29" s="20"/>
      <c r="H29" s="20">
        <f t="shared" si="47"/>
        <v>0</v>
      </c>
      <c r="I29" s="20"/>
      <c r="J29" s="20"/>
      <c r="K29" s="20">
        <f>200</f>
        <v>200</v>
      </c>
      <c r="L29" s="20"/>
      <c r="M29" s="20"/>
      <c r="N29" s="20"/>
      <c r="O29" s="20">
        <f t="shared" si="48"/>
        <v>200</v>
      </c>
      <c r="P29" s="20"/>
      <c r="Q29" s="20"/>
      <c r="R29" s="20"/>
      <c r="S29" s="20"/>
      <c r="T29" s="20">
        <f t="shared" si="49"/>
        <v>0</v>
      </c>
      <c r="U29" s="20"/>
      <c r="V29" s="20"/>
      <c r="W29" s="20"/>
      <c r="X29" s="20"/>
      <c r="Y29" s="20"/>
      <c r="Z29" s="20"/>
      <c r="AA29" s="20"/>
      <c r="AB29" s="20">
        <f t="shared" si="50"/>
        <v>0</v>
      </c>
      <c r="AC29" s="20"/>
      <c r="AD29" s="20"/>
      <c r="AE29" s="20">
        <f t="shared" si="51"/>
        <v>200</v>
      </c>
      <c r="AF29" s="20"/>
      <c r="AG29" s="20"/>
      <c r="AH29" s="20"/>
      <c r="AI29" s="20"/>
      <c r="AJ29" s="20">
        <f t="shared" si="52"/>
        <v>0</v>
      </c>
      <c r="AK29" s="20"/>
      <c r="AL29" s="20">
        <f t="shared" si="53"/>
        <v>200</v>
      </c>
    </row>
    <row r="30" ht="14.25" customHeight="1">
      <c r="A30" s="18" t="s">
        <v>74</v>
      </c>
      <c r="B30" s="20"/>
      <c r="C30" s="20">
        <f>16666.7</f>
        <v>16666.7</v>
      </c>
      <c r="D30" s="20"/>
      <c r="E30" s="20">
        <f>1000</f>
        <v>1000</v>
      </c>
      <c r="F30" s="20">
        <f>2000</f>
        <v>2000</v>
      </c>
      <c r="G30" s="20">
        <f>500</f>
        <v>500</v>
      </c>
      <c r="H30" s="20">
        <f t="shared" si="47"/>
        <v>3500</v>
      </c>
      <c r="I30" s="20"/>
      <c r="J30" s="20"/>
      <c r="K30" s="20"/>
      <c r="L30" s="20"/>
      <c r="M30" s="20"/>
      <c r="N30" s="20"/>
      <c r="O30" s="20">
        <f t="shared" si="48"/>
        <v>0</v>
      </c>
      <c r="P30" s="20"/>
      <c r="Q30" s="20"/>
      <c r="R30" s="20"/>
      <c r="S30" s="20"/>
      <c r="T30" s="20">
        <f t="shared" si="49"/>
        <v>0</v>
      </c>
      <c r="U30" s="20"/>
      <c r="V30" s="20"/>
      <c r="W30" s="20"/>
      <c r="X30" s="20"/>
      <c r="Y30" s="20"/>
      <c r="Z30" s="20"/>
      <c r="AA30" s="20"/>
      <c r="AB30" s="20">
        <f t="shared" si="50"/>
        <v>0</v>
      </c>
      <c r="AC30" s="20"/>
      <c r="AD30" s="20"/>
      <c r="AE30" s="20">
        <f t="shared" si="51"/>
        <v>20166.7</v>
      </c>
      <c r="AF30" s="20"/>
      <c r="AG30" s="20"/>
      <c r="AH30" s="20"/>
      <c r="AI30" s="20"/>
      <c r="AJ30" s="20">
        <f t="shared" si="52"/>
        <v>0</v>
      </c>
      <c r="AK30" s="20"/>
      <c r="AL30" s="20">
        <f t="shared" si="53"/>
        <v>20166.7</v>
      </c>
    </row>
    <row r="31" ht="14.25" customHeight="1">
      <c r="A31" s="18" t="s">
        <v>75</v>
      </c>
      <c r="B31" s="21">
        <f t="shared" ref="B31:G31" si="54">((B28)+(B29))+(B30)</f>
        <v>0</v>
      </c>
      <c r="C31" s="21">
        <f t="shared" si="54"/>
        <v>16666.7</v>
      </c>
      <c r="D31" s="21">
        <f t="shared" si="54"/>
        <v>0</v>
      </c>
      <c r="E31" s="21">
        <f t="shared" si="54"/>
        <v>1000</v>
      </c>
      <c r="F31" s="21">
        <f t="shared" si="54"/>
        <v>2000</v>
      </c>
      <c r="G31" s="21">
        <f t="shared" si="54"/>
        <v>500</v>
      </c>
      <c r="H31" s="21">
        <f t="shared" si="47"/>
        <v>3500</v>
      </c>
      <c r="I31" s="21">
        <f t="shared" ref="I31:N31" si="55">((I28)+(I29))+(I30)</f>
        <v>0</v>
      </c>
      <c r="J31" s="21">
        <f t="shared" si="55"/>
        <v>0</v>
      </c>
      <c r="K31" s="21">
        <f t="shared" si="55"/>
        <v>200</v>
      </c>
      <c r="L31" s="21">
        <f t="shared" si="55"/>
        <v>0</v>
      </c>
      <c r="M31" s="21">
        <f t="shared" si="55"/>
        <v>0</v>
      </c>
      <c r="N31" s="21">
        <f t="shared" si="55"/>
        <v>0</v>
      </c>
      <c r="O31" s="21">
        <f t="shared" si="48"/>
        <v>200</v>
      </c>
      <c r="P31" s="21">
        <f t="shared" ref="P31:S31" si="56">((P28)+(P29))+(P30)</f>
        <v>0</v>
      </c>
      <c r="Q31" s="21">
        <f t="shared" si="56"/>
        <v>0</v>
      </c>
      <c r="R31" s="21">
        <f t="shared" si="56"/>
        <v>0</v>
      </c>
      <c r="S31" s="21">
        <f t="shared" si="56"/>
        <v>0</v>
      </c>
      <c r="T31" s="21">
        <f t="shared" si="49"/>
        <v>0</v>
      </c>
      <c r="U31" s="21">
        <f t="shared" ref="U31:AA31" si="57">((U28)+(U29))+(U30)</f>
        <v>0</v>
      </c>
      <c r="V31" s="21">
        <f t="shared" si="57"/>
        <v>0</v>
      </c>
      <c r="W31" s="21">
        <f t="shared" si="57"/>
        <v>0</v>
      </c>
      <c r="X31" s="21">
        <f t="shared" si="57"/>
        <v>0</v>
      </c>
      <c r="Y31" s="21">
        <f t="shared" si="57"/>
        <v>0</v>
      </c>
      <c r="Z31" s="21">
        <f t="shared" si="57"/>
        <v>0</v>
      </c>
      <c r="AA31" s="21">
        <f t="shared" si="57"/>
        <v>0</v>
      </c>
      <c r="AB31" s="21">
        <f t="shared" si="50"/>
        <v>0</v>
      </c>
      <c r="AC31" s="21">
        <f t="shared" ref="AC31:AD31" si="58">((AC28)+(AC29))+(AC30)</f>
        <v>0</v>
      </c>
      <c r="AD31" s="21">
        <f t="shared" si="58"/>
        <v>0</v>
      </c>
      <c r="AE31" s="21">
        <f t="shared" si="51"/>
        <v>20366.7</v>
      </c>
      <c r="AF31" s="21">
        <f t="shared" ref="AF31:AI31" si="59">((AF28)+(AF29))+(AF30)</f>
        <v>0</v>
      </c>
      <c r="AG31" s="21">
        <f t="shared" si="59"/>
        <v>0</v>
      </c>
      <c r="AH31" s="21">
        <f t="shared" si="59"/>
        <v>0</v>
      </c>
      <c r="AI31" s="21">
        <f t="shared" si="59"/>
        <v>0</v>
      </c>
      <c r="AJ31" s="21">
        <f t="shared" si="52"/>
        <v>0</v>
      </c>
      <c r="AK31" s="21">
        <f>((AK28)+(AK29))+(AK30)</f>
        <v>0</v>
      </c>
      <c r="AL31" s="21">
        <f t="shared" si="53"/>
        <v>20366.7</v>
      </c>
    </row>
    <row r="32" ht="14.25" customHeight="1">
      <c r="A32" s="18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  <c r="AJ32" s="22"/>
      <c r="AK32" s="22"/>
      <c r="AL32" s="22"/>
    </row>
    <row r="33" ht="14.25" customHeight="1">
      <c r="A33" s="18" t="s">
        <v>76</v>
      </c>
      <c r="B33" s="20"/>
      <c r="C33" s="20"/>
      <c r="D33" s="20"/>
      <c r="E33" s="20"/>
      <c r="F33" s="20"/>
      <c r="G33" s="20"/>
      <c r="H33" s="20">
        <f t="shared" ref="H33:H35" si="60">(((D33)+(E33))+(F33))+(G33)</f>
        <v>0</v>
      </c>
      <c r="I33" s="20"/>
      <c r="J33" s="20"/>
      <c r="K33" s="20"/>
      <c r="L33" s="20"/>
      <c r="M33" s="20"/>
      <c r="N33" s="20"/>
      <c r="O33" s="20">
        <f t="shared" ref="O33:O35" si="61">(((((I33)+(J33))+(K33))+(L33))+(M33))+(N33)</f>
        <v>0</v>
      </c>
      <c r="P33" s="20"/>
      <c r="Q33" s="20"/>
      <c r="R33" s="20"/>
      <c r="S33" s="20"/>
      <c r="T33" s="20">
        <f t="shared" ref="T33:T35" si="62">(((P33)+(Q33))+(R33))+(S33)</f>
        <v>0</v>
      </c>
      <c r="U33" s="20"/>
      <c r="V33" s="20"/>
      <c r="W33" s="20"/>
      <c r="X33" s="20"/>
      <c r="Y33" s="20"/>
      <c r="Z33" s="20"/>
      <c r="AA33" s="20"/>
      <c r="AB33" s="20">
        <f t="shared" ref="AB33:AB35" si="63">((((((U33)+(V33))+(W33))+(X33))+(Y33))+(Z33))+(AA33)</f>
        <v>0</v>
      </c>
      <c r="AC33" s="20"/>
      <c r="AD33" s="20"/>
      <c r="AE33" s="20">
        <f t="shared" ref="AE33:AE35" si="64">(((((((B33)+(C33))+(H33))+(O33))+(T33))+(AB33))+(AC33))+(AD33)</f>
        <v>0</v>
      </c>
      <c r="AF33" s="20"/>
      <c r="AG33" s="20"/>
      <c r="AH33" s="20"/>
      <c r="AI33" s="20"/>
      <c r="AJ33" s="20">
        <f t="shared" ref="AJ33:AJ35" si="65">(((AF33)+(AG33))+(AH33))+(AI33)</f>
        <v>0</v>
      </c>
      <c r="AK33" s="20"/>
      <c r="AL33" s="20">
        <f t="shared" ref="AL33:AL35" si="66">((AE33)+(AJ33))+(AK33)</f>
        <v>0</v>
      </c>
    </row>
    <row r="34" ht="14.25" customHeight="1">
      <c r="A34" s="18" t="s">
        <v>77</v>
      </c>
      <c r="B34" s="20"/>
      <c r="C34" s="20">
        <f>140123.29</f>
        <v>140123.29</v>
      </c>
      <c r="D34" s="20"/>
      <c r="E34" s="20"/>
      <c r="F34" s="20"/>
      <c r="G34" s="20"/>
      <c r="H34" s="20">
        <f t="shared" si="60"/>
        <v>0</v>
      </c>
      <c r="I34" s="20"/>
      <c r="J34" s="20"/>
      <c r="K34" s="20"/>
      <c r="L34" s="20"/>
      <c r="M34" s="20"/>
      <c r="N34" s="20"/>
      <c r="O34" s="20">
        <f t="shared" si="61"/>
        <v>0</v>
      </c>
      <c r="P34" s="20"/>
      <c r="Q34" s="20"/>
      <c r="R34" s="20"/>
      <c r="S34" s="20"/>
      <c r="T34" s="20">
        <f t="shared" si="62"/>
        <v>0</v>
      </c>
      <c r="U34" s="20"/>
      <c r="V34" s="20"/>
      <c r="W34" s="20"/>
      <c r="X34" s="20"/>
      <c r="Y34" s="20"/>
      <c r="Z34" s="20"/>
      <c r="AA34" s="20"/>
      <c r="AB34" s="20">
        <f t="shared" si="63"/>
        <v>0</v>
      </c>
      <c r="AC34" s="20"/>
      <c r="AD34" s="20"/>
      <c r="AE34" s="20">
        <f t="shared" si="64"/>
        <v>140123.29</v>
      </c>
      <c r="AF34" s="20"/>
      <c r="AG34" s="20"/>
      <c r="AH34" s="20"/>
      <c r="AI34" s="20"/>
      <c r="AJ34" s="20">
        <f t="shared" si="65"/>
        <v>0</v>
      </c>
      <c r="AK34" s="20"/>
      <c r="AL34" s="20">
        <f t="shared" si="66"/>
        <v>140123.29</v>
      </c>
    </row>
    <row r="35" ht="14.25" customHeight="1">
      <c r="A35" s="18" t="s">
        <v>78</v>
      </c>
      <c r="B35" s="20"/>
      <c r="C35" s="20"/>
      <c r="D35" s="20"/>
      <c r="E35" s="20"/>
      <c r="F35" s="20"/>
      <c r="G35" s="20"/>
      <c r="H35" s="20">
        <f t="shared" si="60"/>
        <v>0</v>
      </c>
      <c r="I35" s="20"/>
      <c r="J35" s="20"/>
      <c r="K35" s="20"/>
      <c r="L35" s="20"/>
      <c r="M35" s="20"/>
      <c r="N35" s="20"/>
      <c r="O35" s="20">
        <f t="shared" si="61"/>
        <v>0</v>
      </c>
      <c r="P35" s="20"/>
      <c r="Q35" s="20"/>
      <c r="R35" s="20"/>
      <c r="S35" s="20"/>
      <c r="T35" s="20">
        <f t="shared" si="62"/>
        <v>0</v>
      </c>
      <c r="U35" s="20"/>
      <c r="V35" s="20"/>
      <c r="W35" s="20"/>
      <c r="X35" s="20"/>
      <c r="Y35" s="20"/>
      <c r="Z35" s="20"/>
      <c r="AA35" s="20"/>
      <c r="AB35" s="20">
        <f t="shared" si="63"/>
        <v>0</v>
      </c>
      <c r="AC35" s="20"/>
      <c r="AD35" s="20"/>
      <c r="AE35" s="20">
        <f t="shared" si="64"/>
        <v>0</v>
      </c>
      <c r="AF35" s="20">
        <f>15568.74</f>
        <v>15568.74</v>
      </c>
      <c r="AG35" s="20">
        <f>54102.47</f>
        <v>54102.47</v>
      </c>
      <c r="AH35" s="20"/>
      <c r="AI35" s="20"/>
      <c r="AJ35" s="20">
        <f t="shared" si="65"/>
        <v>69671.21</v>
      </c>
      <c r="AK35" s="20"/>
      <c r="AL35" s="20">
        <f t="shared" si="66"/>
        <v>69671.21</v>
      </c>
    </row>
    <row r="36" ht="14.25" customHeight="1">
      <c r="A36" s="18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</row>
    <row r="37" ht="14.25" customHeight="1">
      <c r="A37" s="18" t="s">
        <v>79</v>
      </c>
      <c r="B37" s="20"/>
      <c r="C37" s="20"/>
      <c r="D37" s="20"/>
      <c r="E37" s="20"/>
      <c r="F37" s="20"/>
      <c r="G37" s="20"/>
      <c r="H37" s="20">
        <f t="shared" ref="H37:H39" si="67">(((D37)+(E37))+(F37))+(G37)</f>
        <v>0</v>
      </c>
      <c r="I37" s="20"/>
      <c r="J37" s="20"/>
      <c r="K37" s="20"/>
      <c r="L37" s="20"/>
      <c r="M37" s="20"/>
      <c r="N37" s="20"/>
      <c r="O37" s="20">
        <f t="shared" ref="O37:O39" si="68">(((((I37)+(J37))+(K37))+(L37))+(M37))+(N37)</f>
        <v>0</v>
      </c>
      <c r="P37" s="20"/>
      <c r="Q37" s="20"/>
      <c r="R37" s="20"/>
      <c r="S37" s="20"/>
      <c r="T37" s="20">
        <f t="shared" ref="T37:T39" si="69">(((P37)+(Q37))+(R37))+(S37)</f>
        <v>0</v>
      </c>
      <c r="U37" s="20"/>
      <c r="V37" s="20"/>
      <c r="W37" s="20"/>
      <c r="X37" s="20"/>
      <c r="Y37" s="20"/>
      <c r="Z37" s="20"/>
      <c r="AA37" s="20"/>
      <c r="AB37" s="20">
        <f t="shared" ref="AB37:AB39" si="70">((((((U37)+(V37))+(W37))+(X37))+(Y37))+(Z37))+(AA37)</f>
        <v>0</v>
      </c>
      <c r="AC37" s="20"/>
      <c r="AD37" s="20"/>
      <c r="AE37" s="20">
        <f t="shared" ref="AE37:AE39" si="71">(((((((B37)+(C37))+(H37))+(O37))+(T37))+(AB37))+(AC37))+(AD37)</f>
        <v>0</v>
      </c>
      <c r="AF37" s="20"/>
      <c r="AG37" s="20"/>
      <c r="AH37" s="20"/>
      <c r="AI37" s="20"/>
      <c r="AJ37" s="20">
        <f t="shared" ref="AJ37:AJ39" si="72">(((AF37)+(AG37))+(AH37))+(AI37)</f>
        <v>0</v>
      </c>
      <c r="AK37" s="20"/>
      <c r="AL37" s="20">
        <f t="shared" ref="AL37:AL39" si="73">((AE37)+(AJ37))+(AK37)</f>
        <v>0</v>
      </c>
    </row>
    <row r="38" ht="14.25" customHeight="1">
      <c r="A38" s="18" t="s">
        <v>80</v>
      </c>
      <c r="B38" s="20"/>
      <c r="C38" s="20">
        <f>120198.37</f>
        <v>120198.37</v>
      </c>
      <c r="D38" s="20"/>
      <c r="E38" s="20"/>
      <c r="F38" s="20"/>
      <c r="G38" s="20"/>
      <c r="H38" s="20">
        <f t="shared" si="67"/>
        <v>0</v>
      </c>
      <c r="I38" s="20"/>
      <c r="J38" s="20"/>
      <c r="K38" s="20"/>
      <c r="L38" s="20"/>
      <c r="M38" s="20"/>
      <c r="N38" s="20"/>
      <c r="O38" s="20">
        <f t="shared" si="68"/>
        <v>0</v>
      </c>
      <c r="P38" s="20"/>
      <c r="Q38" s="20"/>
      <c r="R38" s="20"/>
      <c r="S38" s="20"/>
      <c r="T38" s="20">
        <f t="shared" si="69"/>
        <v>0</v>
      </c>
      <c r="U38" s="20"/>
      <c r="V38" s="20"/>
      <c r="W38" s="20"/>
      <c r="X38" s="20"/>
      <c r="Y38" s="20"/>
      <c r="Z38" s="20"/>
      <c r="AA38" s="20"/>
      <c r="AB38" s="20">
        <f t="shared" si="70"/>
        <v>0</v>
      </c>
      <c r="AC38" s="20"/>
      <c r="AD38" s="20"/>
      <c r="AE38" s="20">
        <f t="shared" si="71"/>
        <v>120198.37</v>
      </c>
      <c r="AF38" s="20"/>
      <c r="AG38" s="20"/>
      <c r="AH38" s="20"/>
      <c r="AI38" s="20"/>
      <c r="AJ38" s="20">
        <f t="shared" si="72"/>
        <v>0</v>
      </c>
      <c r="AK38" s="20"/>
      <c r="AL38" s="20">
        <f t="shared" si="73"/>
        <v>120198.37</v>
      </c>
    </row>
    <row r="39" ht="14.25" customHeight="1">
      <c r="A39" s="18" t="s">
        <v>81</v>
      </c>
      <c r="B39" s="21">
        <f t="shared" ref="B39:G39" si="74">(B37)+(B38)</f>
        <v>0</v>
      </c>
      <c r="C39" s="21">
        <f t="shared" si="74"/>
        <v>120198.37</v>
      </c>
      <c r="D39" s="21">
        <f t="shared" si="74"/>
        <v>0</v>
      </c>
      <c r="E39" s="21">
        <f t="shared" si="74"/>
        <v>0</v>
      </c>
      <c r="F39" s="21">
        <f t="shared" si="74"/>
        <v>0</v>
      </c>
      <c r="G39" s="21">
        <f t="shared" si="74"/>
        <v>0</v>
      </c>
      <c r="H39" s="21">
        <f t="shared" si="67"/>
        <v>0</v>
      </c>
      <c r="I39" s="21">
        <f t="shared" ref="I39:N39" si="75">(I37)+(I38)</f>
        <v>0</v>
      </c>
      <c r="J39" s="21">
        <f t="shared" si="75"/>
        <v>0</v>
      </c>
      <c r="K39" s="21">
        <f t="shared" si="75"/>
        <v>0</v>
      </c>
      <c r="L39" s="21">
        <f t="shared" si="75"/>
        <v>0</v>
      </c>
      <c r="M39" s="21">
        <f t="shared" si="75"/>
        <v>0</v>
      </c>
      <c r="N39" s="21">
        <f t="shared" si="75"/>
        <v>0</v>
      </c>
      <c r="O39" s="21">
        <f t="shared" si="68"/>
        <v>0</v>
      </c>
      <c r="P39" s="21">
        <f t="shared" ref="P39:S39" si="76">(P37)+(P38)</f>
        <v>0</v>
      </c>
      <c r="Q39" s="21">
        <f t="shared" si="76"/>
        <v>0</v>
      </c>
      <c r="R39" s="21">
        <f t="shared" si="76"/>
        <v>0</v>
      </c>
      <c r="S39" s="21">
        <f t="shared" si="76"/>
        <v>0</v>
      </c>
      <c r="T39" s="21">
        <f t="shared" si="69"/>
        <v>0</v>
      </c>
      <c r="U39" s="21">
        <f t="shared" ref="U39:AA39" si="77">(U37)+(U38)</f>
        <v>0</v>
      </c>
      <c r="V39" s="21">
        <f t="shared" si="77"/>
        <v>0</v>
      </c>
      <c r="W39" s="21">
        <f t="shared" si="77"/>
        <v>0</v>
      </c>
      <c r="X39" s="21">
        <f t="shared" si="77"/>
        <v>0</v>
      </c>
      <c r="Y39" s="21">
        <f t="shared" si="77"/>
        <v>0</v>
      </c>
      <c r="Z39" s="21">
        <f t="shared" si="77"/>
        <v>0</v>
      </c>
      <c r="AA39" s="21">
        <f t="shared" si="77"/>
        <v>0</v>
      </c>
      <c r="AB39" s="21">
        <f t="shared" si="70"/>
        <v>0</v>
      </c>
      <c r="AC39" s="21">
        <f t="shared" ref="AC39:AD39" si="78">(AC37)+(AC38)</f>
        <v>0</v>
      </c>
      <c r="AD39" s="21">
        <f t="shared" si="78"/>
        <v>0</v>
      </c>
      <c r="AE39" s="21">
        <f t="shared" si="71"/>
        <v>120198.37</v>
      </c>
      <c r="AF39" s="21">
        <f t="shared" ref="AF39:AI39" si="79">(AF37)+(AF38)</f>
        <v>0</v>
      </c>
      <c r="AG39" s="21">
        <f t="shared" si="79"/>
        <v>0</v>
      </c>
      <c r="AH39" s="21">
        <f t="shared" si="79"/>
        <v>0</v>
      </c>
      <c r="AI39" s="21">
        <f t="shared" si="79"/>
        <v>0</v>
      </c>
      <c r="AJ39" s="21">
        <f t="shared" si="72"/>
        <v>0</v>
      </c>
      <c r="AK39" s="21">
        <f>(AK37)+(AK38)</f>
        <v>0</v>
      </c>
      <c r="AL39" s="21">
        <f t="shared" si="73"/>
        <v>120198.37</v>
      </c>
    </row>
    <row r="40" ht="14.25" customHeight="1">
      <c r="A40" s="18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2"/>
    </row>
    <row r="41" ht="14.25" customHeight="1">
      <c r="A41" s="18" t="s">
        <v>82</v>
      </c>
      <c r="B41" s="20"/>
      <c r="C41" s="20">
        <f>10805.26</f>
        <v>10805.26</v>
      </c>
      <c r="D41" s="20"/>
      <c r="E41" s="20"/>
      <c r="F41" s="20"/>
      <c r="G41" s="20"/>
      <c r="H41" s="20">
        <f t="shared" ref="H41:H43" si="80">(((D41)+(E41))+(F41))+(G41)</f>
        <v>0</v>
      </c>
      <c r="I41" s="20"/>
      <c r="J41" s="20"/>
      <c r="K41" s="20"/>
      <c r="L41" s="20"/>
      <c r="M41" s="20"/>
      <c r="N41" s="20"/>
      <c r="O41" s="20">
        <f t="shared" ref="O41:O43" si="81">(((((I41)+(J41))+(K41))+(L41))+(M41))+(N41)</f>
        <v>0</v>
      </c>
      <c r="P41" s="20"/>
      <c r="Q41" s="20"/>
      <c r="R41" s="20"/>
      <c r="S41" s="20"/>
      <c r="T41" s="20">
        <f t="shared" ref="T41:T43" si="82">(((P41)+(Q41))+(R41))+(S41)</f>
        <v>0</v>
      </c>
      <c r="U41" s="20"/>
      <c r="V41" s="20"/>
      <c r="W41" s="20"/>
      <c r="X41" s="20"/>
      <c r="Y41" s="20"/>
      <c r="Z41" s="20"/>
      <c r="AA41" s="20"/>
      <c r="AB41" s="20">
        <f t="shared" ref="AB41:AB43" si="83">((((((U41)+(V41))+(W41))+(X41))+(Y41))+(Z41))+(AA41)</f>
        <v>0</v>
      </c>
      <c r="AC41" s="20"/>
      <c r="AD41" s="20"/>
      <c r="AE41" s="20">
        <f t="shared" ref="AE41:AE43" si="84">(((((((B41)+(C41))+(H41))+(O41))+(T41))+(AB41))+(AC41))+(AD41)</f>
        <v>10805.26</v>
      </c>
      <c r="AF41" s="20"/>
      <c r="AG41" s="20"/>
      <c r="AH41" s="20"/>
      <c r="AI41" s="20"/>
      <c r="AJ41" s="20">
        <f t="shared" ref="AJ41:AJ43" si="85">(((AF41)+(AG41))+(AH41))+(AI41)</f>
        <v>0</v>
      </c>
      <c r="AK41" s="20"/>
      <c r="AL41" s="20">
        <f t="shared" ref="AL41:AL43" si="86">((AE41)+(AJ41))+(AK41)</f>
        <v>10805.26</v>
      </c>
    </row>
    <row r="42" ht="14.25" customHeight="1">
      <c r="A42" s="18" t="s">
        <v>83</v>
      </c>
      <c r="B42" s="20"/>
      <c r="C42" s="20"/>
      <c r="D42" s="20"/>
      <c r="E42" s="20"/>
      <c r="F42" s="20"/>
      <c r="G42" s="20"/>
      <c r="H42" s="20">
        <f t="shared" si="80"/>
        <v>0</v>
      </c>
      <c r="I42" s="20"/>
      <c r="J42" s="20"/>
      <c r="K42" s="20"/>
      <c r="L42" s="20"/>
      <c r="M42" s="20"/>
      <c r="N42" s="20"/>
      <c r="O42" s="20">
        <f t="shared" si="81"/>
        <v>0</v>
      </c>
      <c r="P42" s="20"/>
      <c r="Q42" s="20"/>
      <c r="R42" s="20"/>
      <c r="S42" s="20"/>
      <c r="T42" s="20">
        <f t="shared" si="82"/>
        <v>0</v>
      </c>
      <c r="U42" s="20"/>
      <c r="V42" s="20"/>
      <c r="W42" s="20"/>
      <c r="X42" s="20"/>
      <c r="Y42" s="20"/>
      <c r="Z42" s="20"/>
      <c r="AA42" s="20"/>
      <c r="AB42" s="20">
        <f t="shared" si="83"/>
        <v>0</v>
      </c>
      <c r="AC42" s="20"/>
      <c r="AD42" s="20"/>
      <c r="AE42" s="20">
        <f t="shared" si="84"/>
        <v>0</v>
      </c>
      <c r="AF42" s="20"/>
      <c r="AG42" s="20">
        <f>1265.74</f>
        <v>1265.74</v>
      </c>
      <c r="AH42" s="20"/>
      <c r="AI42" s="20"/>
      <c r="AJ42" s="20">
        <f t="shared" si="85"/>
        <v>1265.74</v>
      </c>
      <c r="AK42" s="20"/>
      <c r="AL42" s="20">
        <f t="shared" si="86"/>
        <v>1265.74</v>
      </c>
    </row>
    <row r="43" ht="14.25" customHeight="1">
      <c r="A43" s="18" t="s">
        <v>84</v>
      </c>
      <c r="B43" s="21">
        <f t="shared" ref="B43:G43" si="87">(((((B33)+(B34))+(B35))+(B39))+(B41))+(B42)</f>
        <v>0</v>
      </c>
      <c r="C43" s="21">
        <f t="shared" si="87"/>
        <v>271126.92</v>
      </c>
      <c r="D43" s="21">
        <f t="shared" si="87"/>
        <v>0</v>
      </c>
      <c r="E43" s="21">
        <f t="shared" si="87"/>
        <v>0</v>
      </c>
      <c r="F43" s="21">
        <f t="shared" si="87"/>
        <v>0</v>
      </c>
      <c r="G43" s="21">
        <f t="shared" si="87"/>
        <v>0</v>
      </c>
      <c r="H43" s="21">
        <f t="shared" si="80"/>
        <v>0</v>
      </c>
      <c r="I43" s="21">
        <f t="shared" ref="I43:N43" si="88">(((((I33)+(I34))+(I35))+(I39))+(I41))+(I42)</f>
        <v>0</v>
      </c>
      <c r="J43" s="21">
        <f t="shared" si="88"/>
        <v>0</v>
      </c>
      <c r="K43" s="21">
        <f t="shared" si="88"/>
        <v>0</v>
      </c>
      <c r="L43" s="21">
        <f t="shared" si="88"/>
        <v>0</v>
      </c>
      <c r="M43" s="21">
        <f t="shared" si="88"/>
        <v>0</v>
      </c>
      <c r="N43" s="21">
        <f t="shared" si="88"/>
        <v>0</v>
      </c>
      <c r="O43" s="21">
        <f t="shared" si="81"/>
        <v>0</v>
      </c>
      <c r="P43" s="21">
        <f t="shared" ref="P43:S43" si="89">(((((P33)+(P34))+(P35))+(P39))+(P41))+(P42)</f>
        <v>0</v>
      </c>
      <c r="Q43" s="21">
        <f t="shared" si="89"/>
        <v>0</v>
      </c>
      <c r="R43" s="21">
        <f t="shared" si="89"/>
        <v>0</v>
      </c>
      <c r="S43" s="21">
        <f t="shared" si="89"/>
        <v>0</v>
      </c>
      <c r="T43" s="21">
        <f t="shared" si="82"/>
        <v>0</v>
      </c>
      <c r="U43" s="21">
        <f t="shared" ref="U43:AA43" si="90">(((((U33)+(U34))+(U35))+(U39))+(U41))+(U42)</f>
        <v>0</v>
      </c>
      <c r="V43" s="21">
        <f t="shared" si="90"/>
        <v>0</v>
      </c>
      <c r="W43" s="21">
        <f t="shared" si="90"/>
        <v>0</v>
      </c>
      <c r="X43" s="21">
        <f t="shared" si="90"/>
        <v>0</v>
      </c>
      <c r="Y43" s="21">
        <f t="shared" si="90"/>
        <v>0</v>
      </c>
      <c r="Z43" s="21">
        <f t="shared" si="90"/>
        <v>0</v>
      </c>
      <c r="AA43" s="21">
        <f t="shared" si="90"/>
        <v>0</v>
      </c>
      <c r="AB43" s="21">
        <f t="shared" si="83"/>
        <v>0</v>
      </c>
      <c r="AC43" s="21">
        <f t="shared" ref="AC43:AD43" si="91">(((((AC33)+(AC34))+(AC35))+(AC39))+(AC41))+(AC42)</f>
        <v>0</v>
      </c>
      <c r="AD43" s="21">
        <f t="shared" si="91"/>
        <v>0</v>
      </c>
      <c r="AE43" s="21">
        <f t="shared" si="84"/>
        <v>271126.92</v>
      </c>
      <c r="AF43" s="21">
        <f t="shared" ref="AF43:AI43" si="92">(((((AF33)+(AF34))+(AF35))+(AF39))+(AF41))+(AF42)</f>
        <v>15568.74</v>
      </c>
      <c r="AG43" s="21">
        <f t="shared" si="92"/>
        <v>55368.21</v>
      </c>
      <c r="AH43" s="21">
        <f t="shared" si="92"/>
        <v>0</v>
      </c>
      <c r="AI43" s="21">
        <f t="shared" si="92"/>
        <v>0</v>
      </c>
      <c r="AJ43" s="21">
        <f t="shared" si="85"/>
        <v>70936.95</v>
      </c>
      <c r="AK43" s="21">
        <f>(((((AK33)+(AK34))+(AK35))+(AK39))+(AK41))+(AK42)</f>
        <v>0</v>
      </c>
      <c r="AL43" s="21">
        <f t="shared" si="86"/>
        <v>342063.87</v>
      </c>
    </row>
    <row r="44" ht="14.25" customHeight="1">
      <c r="A44" s="18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22"/>
    </row>
    <row r="45" ht="14.25" customHeight="1">
      <c r="A45" s="18" t="s">
        <v>85</v>
      </c>
      <c r="B45" s="20"/>
      <c r="C45" s="20"/>
      <c r="D45" s="20"/>
      <c r="E45" s="20"/>
      <c r="F45" s="20"/>
      <c r="G45" s="20"/>
      <c r="H45" s="20">
        <f t="shared" ref="H45:H50" si="93">(((D45)+(E45))+(F45))+(G45)</f>
        <v>0</v>
      </c>
      <c r="I45" s="20"/>
      <c r="J45" s="20"/>
      <c r="K45" s="20"/>
      <c r="L45" s="20"/>
      <c r="M45" s="20"/>
      <c r="N45" s="20"/>
      <c r="O45" s="20">
        <f t="shared" ref="O45:O50" si="94">(((((I45)+(J45))+(K45))+(L45))+(M45))+(N45)</f>
        <v>0</v>
      </c>
      <c r="P45" s="20"/>
      <c r="Q45" s="20"/>
      <c r="R45" s="20"/>
      <c r="S45" s="20"/>
      <c r="T45" s="20">
        <f t="shared" ref="T45:T50" si="95">(((P45)+(Q45))+(R45))+(S45)</f>
        <v>0</v>
      </c>
      <c r="U45" s="20"/>
      <c r="V45" s="20"/>
      <c r="W45" s="20"/>
      <c r="X45" s="20"/>
      <c r="Y45" s="20"/>
      <c r="Z45" s="20"/>
      <c r="AA45" s="20"/>
      <c r="AB45" s="20">
        <f t="shared" ref="AB45:AB50" si="96">((((((U45)+(V45))+(W45))+(X45))+(Y45))+(Z45))+(AA45)</f>
        <v>0</v>
      </c>
      <c r="AC45" s="20"/>
      <c r="AD45" s="20"/>
      <c r="AE45" s="20">
        <f t="shared" ref="AE45:AE50" si="97">(((((((B45)+(C45))+(H45))+(O45))+(T45))+(AB45))+(AC45))+(AD45)</f>
        <v>0</v>
      </c>
      <c r="AF45" s="20"/>
      <c r="AG45" s="20"/>
      <c r="AH45" s="20"/>
      <c r="AI45" s="20"/>
      <c r="AJ45" s="20">
        <f t="shared" ref="AJ45:AJ50" si="98">(((AF45)+(AG45))+(AH45))+(AI45)</f>
        <v>0</v>
      </c>
      <c r="AK45" s="20"/>
      <c r="AL45" s="20">
        <f t="shared" ref="AL45:AL50" si="99">((AE45)+(AJ45))+(AK45)</f>
        <v>0</v>
      </c>
    </row>
    <row r="46" ht="14.25" customHeight="1">
      <c r="A46" s="18" t="s">
        <v>86</v>
      </c>
      <c r="B46" s="20"/>
      <c r="C46" s="20">
        <f>96041.38</f>
        <v>96041.38</v>
      </c>
      <c r="D46" s="20"/>
      <c r="E46" s="20"/>
      <c r="F46" s="20"/>
      <c r="G46" s="20"/>
      <c r="H46" s="20">
        <f t="shared" si="93"/>
        <v>0</v>
      </c>
      <c r="I46" s="20"/>
      <c r="J46" s="20">
        <f>12228.31</f>
        <v>12228.31</v>
      </c>
      <c r="K46" s="20"/>
      <c r="L46" s="20"/>
      <c r="M46" s="20"/>
      <c r="N46" s="20"/>
      <c r="O46" s="20">
        <f t="shared" si="94"/>
        <v>12228.31</v>
      </c>
      <c r="P46" s="20"/>
      <c r="Q46" s="20"/>
      <c r="R46" s="20">
        <f>2000</f>
        <v>2000</v>
      </c>
      <c r="S46" s="20"/>
      <c r="T46" s="20">
        <f t="shared" si="95"/>
        <v>2000</v>
      </c>
      <c r="U46" s="20"/>
      <c r="V46" s="20"/>
      <c r="W46" s="20"/>
      <c r="X46" s="20"/>
      <c r="Y46" s="20"/>
      <c r="Z46" s="20"/>
      <c r="AA46" s="20"/>
      <c r="AB46" s="20">
        <f t="shared" si="96"/>
        <v>0</v>
      </c>
      <c r="AC46" s="20"/>
      <c r="AD46" s="20"/>
      <c r="AE46" s="20">
        <f t="shared" si="97"/>
        <v>110269.69</v>
      </c>
      <c r="AF46" s="20"/>
      <c r="AG46" s="20">
        <f>2000</f>
        <v>2000</v>
      </c>
      <c r="AH46" s="20">
        <f>162</f>
        <v>162</v>
      </c>
      <c r="AI46" s="20"/>
      <c r="AJ46" s="20">
        <f t="shared" si="98"/>
        <v>2162</v>
      </c>
      <c r="AK46" s="20"/>
      <c r="AL46" s="20">
        <f t="shared" si="99"/>
        <v>112431.69</v>
      </c>
    </row>
    <row r="47" ht="14.25" customHeight="1">
      <c r="A47" s="18" t="s">
        <v>87</v>
      </c>
      <c r="B47" s="20"/>
      <c r="C47" s="20"/>
      <c r="D47" s="20"/>
      <c r="E47" s="20"/>
      <c r="F47" s="20"/>
      <c r="G47" s="20"/>
      <c r="H47" s="20">
        <f t="shared" si="93"/>
        <v>0</v>
      </c>
      <c r="I47" s="20"/>
      <c r="J47" s="20"/>
      <c r="K47" s="20"/>
      <c r="L47" s="20"/>
      <c r="M47" s="20"/>
      <c r="N47" s="20"/>
      <c r="O47" s="20">
        <f t="shared" si="94"/>
        <v>0</v>
      </c>
      <c r="P47" s="20"/>
      <c r="Q47" s="20"/>
      <c r="R47" s="20"/>
      <c r="S47" s="20"/>
      <c r="T47" s="20">
        <f t="shared" si="95"/>
        <v>0</v>
      </c>
      <c r="U47" s="20"/>
      <c r="V47" s="20"/>
      <c r="W47" s="20"/>
      <c r="X47" s="20"/>
      <c r="Y47" s="20"/>
      <c r="Z47" s="20"/>
      <c r="AA47" s="20"/>
      <c r="AB47" s="20">
        <f t="shared" si="96"/>
        <v>0</v>
      </c>
      <c r="AC47" s="20"/>
      <c r="AD47" s="20"/>
      <c r="AE47" s="20">
        <f t="shared" si="97"/>
        <v>0</v>
      </c>
      <c r="AF47" s="20"/>
      <c r="AG47" s="20">
        <f>10143.99</f>
        <v>10143.99</v>
      </c>
      <c r="AH47" s="20"/>
      <c r="AI47" s="20"/>
      <c r="AJ47" s="20">
        <f t="shared" si="98"/>
        <v>10143.99</v>
      </c>
      <c r="AK47" s="20"/>
      <c r="AL47" s="20">
        <f t="shared" si="99"/>
        <v>10143.99</v>
      </c>
    </row>
    <row r="48" ht="14.25" customHeight="1">
      <c r="A48" s="18" t="s">
        <v>88</v>
      </c>
      <c r="B48" s="20"/>
      <c r="C48" s="20"/>
      <c r="D48" s="20"/>
      <c r="E48" s="20"/>
      <c r="F48" s="20"/>
      <c r="G48" s="20"/>
      <c r="H48" s="20">
        <f t="shared" si="93"/>
        <v>0</v>
      </c>
      <c r="I48" s="20"/>
      <c r="J48" s="20"/>
      <c r="K48" s="20"/>
      <c r="L48" s="20"/>
      <c r="M48" s="20"/>
      <c r="N48" s="20"/>
      <c r="O48" s="20">
        <f t="shared" si="94"/>
        <v>0</v>
      </c>
      <c r="P48" s="20"/>
      <c r="Q48" s="20"/>
      <c r="R48" s="20"/>
      <c r="S48" s="20"/>
      <c r="T48" s="20">
        <f t="shared" si="95"/>
        <v>0</v>
      </c>
      <c r="U48" s="20"/>
      <c r="V48" s="20"/>
      <c r="W48" s="20"/>
      <c r="X48" s="20"/>
      <c r="Y48" s="20"/>
      <c r="Z48" s="20">
        <f>2812.5</f>
        <v>2812.5</v>
      </c>
      <c r="AA48" s="20"/>
      <c r="AB48" s="20">
        <f t="shared" si="96"/>
        <v>2812.5</v>
      </c>
      <c r="AC48" s="20"/>
      <c r="AD48" s="20"/>
      <c r="AE48" s="20">
        <f t="shared" si="97"/>
        <v>2812.5</v>
      </c>
      <c r="AF48" s="20"/>
      <c r="AG48" s="20"/>
      <c r="AH48" s="20">
        <f>120</f>
        <v>120</v>
      </c>
      <c r="AI48" s="20"/>
      <c r="AJ48" s="20">
        <f t="shared" si="98"/>
        <v>120</v>
      </c>
      <c r="AK48" s="20"/>
      <c r="AL48" s="20">
        <f t="shared" si="99"/>
        <v>2932.5</v>
      </c>
    </row>
    <row r="49" ht="14.25" customHeight="1">
      <c r="A49" s="18" t="s">
        <v>89</v>
      </c>
      <c r="B49" s="20"/>
      <c r="C49" s="20"/>
      <c r="D49" s="20"/>
      <c r="E49" s="20"/>
      <c r="F49" s="20"/>
      <c r="G49" s="20"/>
      <c r="H49" s="20">
        <f t="shared" si="93"/>
        <v>0</v>
      </c>
      <c r="I49" s="20"/>
      <c r="J49" s="20">
        <f>2000</f>
        <v>2000</v>
      </c>
      <c r="K49" s="20"/>
      <c r="L49" s="20"/>
      <c r="M49" s="20"/>
      <c r="N49" s="20"/>
      <c r="O49" s="20">
        <f t="shared" si="94"/>
        <v>2000</v>
      </c>
      <c r="P49" s="20"/>
      <c r="Q49" s="20"/>
      <c r="R49" s="20"/>
      <c r="S49" s="20"/>
      <c r="T49" s="20">
        <f t="shared" si="95"/>
        <v>0</v>
      </c>
      <c r="U49" s="20"/>
      <c r="V49" s="20"/>
      <c r="W49" s="20"/>
      <c r="X49" s="20"/>
      <c r="Y49" s="20"/>
      <c r="Z49" s="20"/>
      <c r="AA49" s="20"/>
      <c r="AB49" s="20">
        <f t="shared" si="96"/>
        <v>0</v>
      </c>
      <c r="AC49" s="20"/>
      <c r="AD49" s="20"/>
      <c r="AE49" s="20">
        <f t="shared" si="97"/>
        <v>2000</v>
      </c>
      <c r="AF49" s="20"/>
      <c r="AG49" s="20"/>
      <c r="AH49" s="20"/>
      <c r="AI49" s="20"/>
      <c r="AJ49" s="20">
        <f t="shared" si="98"/>
        <v>0</v>
      </c>
      <c r="AK49" s="20"/>
      <c r="AL49" s="20">
        <f t="shared" si="99"/>
        <v>2000</v>
      </c>
    </row>
    <row r="50" ht="14.25" customHeight="1">
      <c r="A50" s="18" t="s">
        <v>90</v>
      </c>
      <c r="B50" s="21">
        <f t="shared" ref="B50:G50" si="100">((((B45)+(B46))+(B47))+(B48))+(B49)</f>
        <v>0</v>
      </c>
      <c r="C50" s="21">
        <f t="shared" si="100"/>
        <v>96041.38</v>
      </c>
      <c r="D50" s="21">
        <f t="shared" si="100"/>
        <v>0</v>
      </c>
      <c r="E50" s="21">
        <f t="shared" si="100"/>
        <v>0</v>
      </c>
      <c r="F50" s="21">
        <f t="shared" si="100"/>
        <v>0</v>
      </c>
      <c r="G50" s="21">
        <f t="shared" si="100"/>
        <v>0</v>
      </c>
      <c r="H50" s="21">
        <f t="shared" si="93"/>
        <v>0</v>
      </c>
      <c r="I50" s="21">
        <f t="shared" ref="I50:N50" si="101">((((I45)+(I46))+(I47))+(I48))+(I49)</f>
        <v>0</v>
      </c>
      <c r="J50" s="21">
        <f t="shared" si="101"/>
        <v>14228.31</v>
      </c>
      <c r="K50" s="21">
        <f t="shared" si="101"/>
        <v>0</v>
      </c>
      <c r="L50" s="21">
        <f t="shared" si="101"/>
        <v>0</v>
      </c>
      <c r="M50" s="21">
        <f t="shared" si="101"/>
        <v>0</v>
      </c>
      <c r="N50" s="21">
        <f t="shared" si="101"/>
        <v>0</v>
      </c>
      <c r="O50" s="21">
        <f t="shared" si="94"/>
        <v>14228.31</v>
      </c>
      <c r="P50" s="21">
        <f t="shared" ref="P50:S50" si="102">((((P45)+(P46))+(P47))+(P48))+(P49)</f>
        <v>0</v>
      </c>
      <c r="Q50" s="21">
        <f t="shared" si="102"/>
        <v>0</v>
      </c>
      <c r="R50" s="21">
        <f t="shared" si="102"/>
        <v>2000</v>
      </c>
      <c r="S50" s="21">
        <f t="shared" si="102"/>
        <v>0</v>
      </c>
      <c r="T50" s="21">
        <f t="shared" si="95"/>
        <v>2000</v>
      </c>
      <c r="U50" s="21">
        <f t="shared" ref="U50:AA50" si="103">((((U45)+(U46))+(U47))+(U48))+(U49)</f>
        <v>0</v>
      </c>
      <c r="V50" s="21">
        <f t="shared" si="103"/>
        <v>0</v>
      </c>
      <c r="W50" s="21">
        <f t="shared" si="103"/>
        <v>0</v>
      </c>
      <c r="X50" s="21">
        <f t="shared" si="103"/>
        <v>0</v>
      </c>
      <c r="Y50" s="21">
        <f t="shared" si="103"/>
        <v>0</v>
      </c>
      <c r="Z50" s="21">
        <f t="shared" si="103"/>
        <v>2812.5</v>
      </c>
      <c r="AA50" s="21">
        <f t="shared" si="103"/>
        <v>0</v>
      </c>
      <c r="AB50" s="21">
        <f t="shared" si="96"/>
        <v>2812.5</v>
      </c>
      <c r="AC50" s="21">
        <f t="shared" ref="AC50:AD50" si="104">((((AC45)+(AC46))+(AC47))+(AC48))+(AC49)</f>
        <v>0</v>
      </c>
      <c r="AD50" s="21">
        <f t="shared" si="104"/>
        <v>0</v>
      </c>
      <c r="AE50" s="21">
        <f t="shared" si="97"/>
        <v>115082.19</v>
      </c>
      <c r="AF50" s="21">
        <f t="shared" ref="AF50:AI50" si="105">((((AF45)+(AF46))+(AF47))+(AF48))+(AF49)</f>
        <v>0</v>
      </c>
      <c r="AG50" s="21">
        <f t="shared" si="105"/>
        <v>12143.99</v>
      </c>
      <c r="AH50" s="21">
        <f t="shared" si="105"/>
        <v>282</v>
      </c>
      <c r="AI50" s="21">
        <f t="shared" si="105"/>
        <v>0</v>
      </c>
      <c r="AJ50" s="21">
        <f t="shared" si="98"/>
        <v>12425.99</v>
      </c>
      <c r="AK50" s="21">
        <f>((((AK45)+(AK46))+(AK47))+(AK48))+(AK49)</f>
        <v>0</v>
      </c>
      <c r="AL50" s="21">
        <f t="shared" si="99"/>
        <v>127508.18</v>
      </c>
    </row>
    <row r="51" ht="14.25" customHeight="1">
      <c r="A51" s="18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  <c r="AF51" s="22"/>
      <c r="AG51" s="22"/>
      <c r="AH51" s="22"/>
      <c r="AI51" s="22"/>
      <c r="AJ51" s="22"/>
      <c r="AK51" s="22"/>
      <c r="AL51" s="22"/>
    </row>
    <row r="52" ht="14.25" customHeight="1">
      <c r="A52" s="18" t="s">
        <v>91</v>
      </c>
      <c r="B52" s="20"/>
      <c r="C52" s="20"/>
      <c r="D52" s="20"/>
      <c r="E52" s="20"/>
      <c r="F52" s="20"/>
      <c r="G52" s="20"/>
      <c r="H52" s="20">
        <f t="shared" ref="H52:H61" si="106">(((D52)+(E52))+(F52))+(G52)</f>
        <v>0</v>
      </c>
      <c r="I52" s="20"/>
      <c r="J52" s="20"/>
      <c r="K52" s="20"/>
      <c r="L52" s="20"/>
      <c r="M52" s="20"/>
      <c r="N52" s="20"/>
      <c r="O52" s="20">
        <f t="shared" ref="O52:O61" si="107">(((((I52)+(J52))+(K52))+(L52))+(M52))+(N52)</f>
        <v>0</v>
      </c>
      <c r="P52" s="20"/>
      <c r="Q52" s="20"/>
      <c r="R52" s="20"/>
      <c r="S52" s="20"/>
      <c r="T52" s="20">
        <f t="shared" ref="T52:T61" si="108">(((P52)+(Q52))+(R52))+(S52)</f>
        <v>0</v>
      </c>
      <c r="U52" s="20"/>
      <c r="V52" s="20"/>
      <c r="W52" s="20"/>
      <c r="X52" s="20"/>
      <c r="Y52" s="20"/>
      <c r="Z52" s="20"/>
      <c r="AA52" s="20"/>
      <c r="AB52" s="20">
        <f t="shared" ref="AB52:AB61" si="109">((((((U52)+(V52))+(W52))+(X52))+(Y52))+(Z52))+(AA52)</f>
        <v>0</v>
      </c>
      <c r="AC52" s="20"/>
      <c r="AD52" s="20"/>
      <c r="AE52" s="20">
        <f t="shared" ref="AE52:AE61" si="110">(((((((B52)+(C52))+(H52))+(O52))+(T52))+(AB52))+(AC52))+(AD52)</f>
        <v>0</v>
      </c>
      <c r="AF52" s="20"/>
      <c r="AG52" s="20"/>
      <c r="AH52" s="20"/>
      <c r="AI52" s="20"/>
      <c r="AJ52" s="20">
        <f t="shared" ref="AJ52:AJ61" si="111">(((AF52)+(AG52))+(AH52))+(AI52)</f>
        <v>0</v>
      </c>
      <c r="AK52" s="20"/>
      <c r="AL52" s="20">
        <f t="shared" ref="AL52:AL61" si="112">((AE52)+(AJ52))+(AK52)</f>
        <v>0</v>
      </c>
    </row>
    <row r="53" ht="14.25" customHeight="1">
      <c r="A53" s="18" t="s">
        <v>92</v>
      </c>
      <c r="B53" s="20"/>
      <c r="C53" s="20"/>
      <c r="D53" s="20"/>
      <c r="E53" s="20"/>
      <c r="F53" s="20"/>
      <c r="G53" s="20"/>
      <c r="H53" s="20">
        <f t="shared" si="106"/>
        <v>0</v>
      </c>
      <c r="I53" s="20"/>
      <c r="J53" s="20">
        <f>242.75</f>
        <v>242.75</v>
      </c>
      <c r="K53" s="20">
        <f>435</f>
        <v>435</v>
      </c>
      <c r="L53" s="20"/>
      <c r="M53" s="20"/>
      <c r="N53" s="20"/>
      <c r="O53" s="20">
        <f t="shared" si="107"/>
        <v>677.75</v>
      </c>
      <c r="P53" s="20"/>
      <c r="Q53" s="20"/>
      <c r="R53" s="20"/>
      <c r="S53" s="20">
        <f>363.05</f>
        <v>363.05</v>
      </c>
      <c r="T53" s="20">
        <f t="shared" si="108"/>
        <v>363.05</v>
      </c>
      <c r="U53" s="20"/>
      <c r="V53" s="20">
        <f>487.04</f>
        <v>487.04</v>
      </c>
      <c r="W53" s="20"/>
      <c r="X53" s="20"/>
      <c r="Y53" s="20"/>
      <c r="Z53" s="20"/>
      <c r="AA53" s="20"/>
      <c r="AB53" s="20">
        <f t="shared" si="109"/>
        <v>487.04</v>
      </c>
      <c r="AC53" s="20"/>
      <c r="AD53" s="20"/>
      <c r="AE53" s="20">
        <f t="shared" si="110"/>
        <v>1527.84</v>
      </c>
      <c r="AF53" s="20"/>
      <c r="AG53" s="20"/>
      <c r="AH53" s="20"/>
      <c r="AI53" s="20"/>
      <c r="AJ53" s="20">
        <f t="shared" si="111"/>
        <v>0</v>
      </c>
      <c r="AK53" s="20"/>
      <c r="AL53" s="20">
        <f t="shared" si="112"/>
        <v>1527.84</v>
      </c>
    </row>
    <row r="54" ht="14.25" customHeight="1">
      <c r="A54" s="18" t="s">
        <v>93</v>
      </c>
      <c r="B54" s="20"/>
      <c r="C54" s="20">
        <f>102.86</f>
        <v>102.86</v>
      </c>
      <c r="D54" s="20"/>
      <c r="E54" s="20"/>
      <c r="F54" s="20"/>
      <c r="G54" s="20"/>
      <c r="H54" s="20">
        <f t="shared" si="106"/>
        <v>0</v>
      </c>
      <c r="I54" s="20">
        <f>204.37</f>
        <v>204.37</v>
      </c>
      <c r="J54" s="20">
        <f>1434.37</f>
        <v>1434.37</v>
      </c>
      <c r="K54" s="20"/>
      <c r="L54" s="20"/>
      <c r="M54" s="20">
        <f>627.32</f>
        <v>627.32</v>
      </c>
      <c r="N54" s="20"/>
      <c r="O54" s="20">
        <f t="shared" si="107"/>
        <v>2266.06</v>
      </c>
      <c r="P54" s="20"/>
      <c r="Q54" s="20"/>
      <c r="R54" s="20"/>
      <c r="S54" s="20"/>
      <c r="T54" s="20">
        <f t="shared" si="108"/>
        <v>0</v>
      </c>
      <c r="U54" s="20"/>
      <c r="V54" s="20">
        <f>90.96</f>
        <v>90.96</v>
      </c>
      <c r="W54" s="20"/>
      <c r="X54" s="20"/>
      <c r="Y54" s="20"/>
      <c r="Z54" s="20"/>
      <c r="AA54" s="20"/>
      <c r="AB54" s="20">
        <f t="shared" si="109"/>
        <v>90.96</v>
      </c>
      <c r="AC54" s="20"/>
      <c r="AD54" s="20"/>
      <c r="AE54" s="20">
        <f t="shared" si="110"/>
        <v>2459.88</v>
      </c>
      <c r="AF54" s="20"/>
      <c r="AG54" s="20"/>
      <c r="AH54" s="20"/>
      <c r="AI54" s="20"/>
      <c r="AJ54" s="20">
        <f t="shared" si="111"/>
        <v>0</v>
      </c>
      <c r="AK54" s="20"/>
      <c r="AL54" s="20">
        <f t="shared" si="112"/>
        <v>2459.88</v>
      </c>
    </row>
    <row r="55" ht="14.25" customHeight="1">
      <c r="A55" s="18" t="s">
        <v>94</v>
      </c>
      <c r="B55" s="20"/>
      <c r="C55" s="20"/>
      <c r="D55" s="20"/>
      <c r="E55" s="20"/>
      <c r="F55" s="20"/>
      <c r="G55" s="20"/>
      <c r="H55" s="20">
        <f t="shared" si="106"/>
        <v>0</v>
      </c>
      <c r="I55" s="20"/>
      <c r="J55" s="20"/>
      <c r="K55" s="20"/>
      <c r="L55" s="20"/>
      <c r="M55" s="20"/>
      <c r="N55" s="20"/>
      <c r="O55" s="20">
        <f t="shared" si="107"/>
        <v>0</v>
      </c>
      <c r="P55" s="20"/>
      <c r="Q55" s="20"/>
      <c r="R55" s="20"/>
      <c r="S55" s="20">
        <f>396</f>
        <v>396</v>
      </c>
      <c r="T55" s="20">
        <f t="shared" si="108"/>
        <v>396</v>
      </c>
      <c r="U55" s="20"/>
      <c r="V55" s="20"/>
      <c r="W55" s="20"/>
      <c r="X55" s="20"/>
      <c r="Y55" s="20"/>
      <c r="Z55" s="20"/>
      <c r="AA55" s="20">
        <f>2814.55</f>
        <v>2814.55</v>
      </c>
      <c r="AB55" s="20">
        <f t="shared" si="109"/>
        <v>2814.55</v>
      </c>
      <c r="AC55" s="20"/>
      <c r="AD55" s="20"/>
      <c r="AE55" s="20">
        <f t="shared" si="110"/>
        <v>3210.55</v>
      </c>
      <c r="AF55" s="20"/>
      <c r="AG55" s="20">
        <f>843.43</f>
        <v>843.43</v>
      </c>
      <c r="AH55" s="20"/>
      <c r="AI55" s="20"/>
      <c r="AJ55" s="20">
        <f t="shared" si="111"/>
        <v>843.43</v>
      </c>
      <c r="AK55" s="20"/>
      <c r="AL55" s="20">
        <f t="shared" si="112"/>
        <v>4053.98</v>
      </c>
    </row>
    <row r="56" ht="14.25" customHeight="1">
      <c r="A56" s="18" t="s">
        <v>95</v>
      </c>
      <c r="B56" s="20"/>
      <c r="C56" s="20"/>
      <c r="D56" s="20"/>
      <c r="E56" s="20"/>
      <c r="F56" s="20"/>
      <c r="G56" s="20"/>
      <c r="H56" s="20">
        <f t="shared" si="106"/>
        <v>0</v>
      </c>
      <c r="I56" s="20"/>
      <c r="J56" s="20">
        <f>10.43</f>
        <v>10.43</v>
      </c>
      <c r="K56" s="20"/>
      <c r="L56" s="20"/>
      <c r="M56" s="20"/>
      <c r="N56" s="20"/>
      <c r="O56" s="20">
        <f t="shared" si="107"/>
        <v>10.43</v>
      </c>
      <c r="P56" s="20"/>
      <c r="Q56" s="20"/>
      <c r="R56" s="20"/>
      <c r="S56" s="20">
        <f>279.85</f>
        <v>279.85</v>
      </c>
      <c r="T56" s="20">
        <f t="shared" si="108"/>
        <v>279.85</v>
      </c>
      <c r="U56" s="20"/>
      <c r="V56" s="20"/>
      <c r="W56" s="20"/>
      <c r="X56" s="20"/>
      <c r="Y56" s="20"/>
      <c r="Z56" s="20"/>
      <c r="AA56" s="20"/>
      <c r="AB56" s="20">
        <f t="shared" si="109"/>
        <v>0</v>
      </c>
      <c r="AC56" s="20"/>
      <c r="AD56" s="20"/>
      <c r="AE56" s="20">
        <f t="shared" si="110"/>
        <v>290.28</v>
      </c>
      <c r="AF56" s="20"/>
      <c r="AG56" s="20">
        <f>15.01</f>
        <v>15.01</v>
      </c>
      <c r="AH56" s="20"/>
      <c r="AI56" s="20"/>
      <c r="AJ56" s="20">
        <f t="shared" si="111"/>
        <v>15.01</v>
      </c>
      <c r="AK56" s="20"/>
      <c r="AL56" s="20">
        <f t="shared" si="112"/>
        <v>305.29</v>
      </c>
    </row>
    <row r="57" ht="14.25" customHeight="1">
      <c r="A57" s="18" t="s">
        <v>96</v>
      </c>
      <c r="B57" s="20"/>
      <c r="C57" s="20"/>
      <c r="D57" s="20"/>
      <c r="E57" s="20"/>
      <c r="F57" s="20"/>
      <c r="G57" s="20"/>
      <c r="H57" s="20">
        <f t="shared" si="106"/>
        <v>0</v>
      </c>
      <c r="I57" s="20"/>
      <c r="J57" s="20"/>
      <c r="K57" s="20"/>
      <c r="L57" s="20"/>
      <c r="M57" s="20"/>
      <c r="N57" s="20"/>
      <c r="O57" s="20">
        <f t="shared" si="107"/>
        <v>0</v>
      </c>
      <c r="P57" s="20"/>
      <c r="Q57" s="20"/>
      <c r="R57" s="20"/>
      <c r="S57" s="20"/>
      <c r="T57" s="20">
        <f t="shared" si="108"/>
        <v>0</v>
      </c>
      <c r="U57" s="20"/>
      <c r="V57" s="20"/>
      <c r="W57" s="20"/>
      <c r="X57" s="20"/>
      <c r="Y57" s="20"/>
      <c r="Z57" s="20"/>
      <c r="AA57" s="20"/>
      <c r="AB57" s="20">
        <f t="shared" si="109"/>
        <v>0</v>
      </c>
      <c r="AC57" s="20"/>
      <c r="AD57" s="20"/>
      <c r="AE57" s="20">
        <f t="shared" si="110"/>
        <v>0</v>
      </c>
      <c r="AF57" s="20"/>
      <c r="AG57" s="20"/>
      <c r="AH57" s="20">
        <f>50</f>
        <v>50</v>
      </c>
      <c r="AI57" s="20"/>
      <c r="AJ57" s="20">
        <f t="shared" si="111"/>
        <v>50</v>
      </c>
      <c r="AK57" s="20"/>
      <c r="AL57" s="20">
        <f t="shared" si="112"/>
        <v>50</v>
      </c>
    </row>
    <row r="58" ht="14.25" customHeight="1">
      <c r="A58" s="18" t="s">
        <v>97</v>
      </c>
      <c r="B58" s="20"/>
      <c r="C58" s="20"/>
      <c r="D58" s="20"/>
      <c r="E58" s="20"/>
      <c r="F58" s="20"/>
      <c r="G58" s="20"/>
      <c r="H58" s="20">
        <f t="shared" si="106"/>
        <v>0</v>
      </c>
      <c r="I58" s="20"/>
      <c r="J58" s="20"/>
      <c r="K58" s="20"/>
      <c r="L58" s="20"/>
      <c r="M58" s="20"/>
      <c r="N58" s="20"/>
      <c r="O58" s="20">
        <f t="shared" si="107"/>
        <v>0</v>
      </c>
      <c r="P58" s="20"/>
      <c r="Q58" s="20"/>
      <c r="R58" s="20"/>
      <c r="S58" s="20">
        <f>421.64</f>
        <v>421.64</v>
      </c>
      <c r="T58" s="20">
        <f t="shared" si="108"/>
        <v>421.64</v>
      </c>
      <c r="U58" s="20"/>
      <c r="V58" s="20"/>
      <c r="W58" s="20"/>
      <c r="X58" s="20"/>
      <c r="Y58" s="20"/>
      <c r="Z58" s="20"/>
      <c r="AA58" s="20"/>
      <c r="AB58" s="20">
        <f t="shared" si="109"/>
        <v>0</v>
      </c>
      <c r="AC58" s="20"/>
      <c r="AD58" s="20"/>
      <c r="AE58" s="20">
        <f t="shared" si="110"/>
        <v>421.64</v>
      </c>
      <c r="AF58" s="20"/>
      <c r="AG58" s="20"/>
      <c r="AH58" s="20"/>
      <c r="AI58" s="20"/>
      <c r="AJ58" s="20">
        <f t="shared" si="111"/>
        <v>0</v>
      </c>
      <c r="AK58" s="20"/>
      <c r="AL58" s="20">
        <f t="shared" si="112"/>
        <v>421.64</v>
      </c>
    </row>
    <row r="59" ht="14.25" customHeight="1">
      <c r="A59" s="18" t="s">
        <v>98</v>
      </c>
      <c r="B59" s="20"/>
      <c r="C59" s="20"/>
      <c r="D59" s="20"/>
      <c r="E59" s="20"/>
      <c r="F59" s="20"/>
      <c r="G59" s="20"/>
      <c r="H59" s="20">
        <f t="shared" si="106"/>
        <v>0</v>
      </c>
      <c r="I59" s="20"/>
      <c r="J59" s="20"/>
      <c r="K59" s="20"/>
      <c r="L59" s="20"/>
      <c r="M59" s="20"/>
      <c r="N59" s="20"/>
      <c r="O59" s="20">
        <f t="shared" si="107"/>
        <v>0</v>
      </c>
      <c r="P59" s="20"/>
      <c r="Q59" s="20"/>
      <c r="R59" s="20"/>
      <c r="S59" s="20">
        <f>654.2</f>
        <v>654.2</v>
      </c>
      <c r="T59" s="20">
        <f t="shared" si="108"/>
        <v>654.2</v>
      </c>
      <c r="U59" s="20"/>
      <c r="V59" s="20"/>
      <c r="W59" s="20"/>
      <c r="X59" s="20"/>
      <c r="Y59" s="20"/>
      <c r="Z59" s="20"/>
      <c r="AA59" s="20"/>
      <c r="AB59" s="20">
        <f t="shared" si="109"/>
        <v>0</v>
      </c>
      <c r="AC59" s="20"/>
      <c r="AD59" s="20"/>
      <c r="AE59" s="20">
        <f t="shared" si="110"/>
        <v>654.2</v>
      </c>
      <c r="AF59" s="20"/>
      <c r="AG59" s="20"/>
      <c r="AH59" s="20"/>
      <c r="AI59" s="20">
        <f>96.96</f>
        <v>96.96</v>
      </c>
      <c r="AJ59" s="20">
        <f t="shared" si="111"/>
        <v>96.96</v>
      </c>
      <c r="AK59" s="20"/>
      <c r="AL59" s="20">
        <f t="shared" si="112"/>
        <v>751.16</v>
      </c>
    </row>
    <row r="60" ht="14.25" customHeight="1">
      <c r="A60" s="18" t="s">
        <v>99</v>
      </c>
      <c r="B60" s="20"/>
      <c r="C60" s="20"/>
      <c r="D60" s="20"/>
      <c r="E60" s="20"/>
      <c r="F60" s="20"/>
      <c r="G60" s="20"/>
      <c r="H60" s="20">
        <f t="shared" si="106"/>
        <v>0</v>
      </c>
      <c r="I60" s="20"/>
      <c r="J60" s="20"/>
      <c r="K60" s="20"/>
      <c r="L60" s="20"/>
      <c r="M60" s="20"/>
      <c r="N60" s="20"/>
      <c r="O60" s="20">
        <f t="shared" si="107"/>
        <v>0</v>
      </c>
      <c r="P60" s="20"/>
      <c r="Q60" s="20"/>
      <c r="R60" s="20"/>
      <c r="S60" s="20"/>
      <c r="T60" s="20">
        <f t="shared" si="108"/>
        <v>0</v>
      </c>
      <c r="U60" s="20"/>
      <c r="V60" s="20"/>
      <c r="W60" s="20"/>
      <c r="X60" s="20"/>
      <c r="Y60" s="20">
        <f>1565.61</f>
        <v>1565.61</v>
      </c>
      <c r="Z60" s="20"/>
      <c r="AA60" s="20"/>
      <c r="AB60" s="20">
        <f t="shared" si="109"/>
        <v>1565.61</v>
      </c>
      <c r="AC60" s="20"/>
      <c r="AD60" s="20"/>
      <c r="AE60" s="20">
        <f t="shared" si="110"/>
        <v>1565.61</v>
      </c>
      <c r="AF60" s="20"/>
      <c r="AG60" s="20"/>
      <c r="AH60" s="20"/>
      <c r="AI60" s="20"/>
      <c r="AJ60" s="20">
        <f t="shared" si="111"/>
        <v>0</v>
      </c>
      <c r="AK60" s="20"/>
      <c r="AL60" s="20">
        <f t="shared" si="112"/>
        <v>1565.61</v>
      </c>
    </row>
    <row r="61" ht="14.25" customHeight="1">
      <c r="A61" s="18" t="s">
        <v>100</v>
      </c>
      <c r="B61" s="21">
        <f t="shared" ref="B61:G61" si="113">((((((((B52)+(B53))+(B54))+(B55))+(B56))+(B57))+(B58))+(B59))+(B60)</f>
        <v>0</v>
      </c>
      <c r="C61" s="21">
        <f t="shared" si="113"/>
        <v>102.86</v>
      </c>
      <c r="D61" s="21">
        <f t="shared" si="113"/>
        <v>0</v>
      </c>
      <c r="E61" s="21">
        <f t="shared" si="113"/>
        <v>0</v>
      </c>
      <c r="F61" s="21">
        <f t="shared" si="113"/>
        <v>0</v>
      </c>
      <c r="G61" s="21">
        <f t="shared" si="113"/>
        <v>0</v>
      </c>
      <c r="H61" s="21">
        <f t="shared" si="106"/>
        <v>0</v>
      </c>
      <c r="I61" s="21">
        <f t="shared" ref="I61:N61" si="114">((((((((I52)+(I53))+(I54))+(I55))+(I56))+(I57))+(I58))+(I59))+(I60)</f>
        <v>204.37</v>
      </c>
      <c r="J61" s="21">
        <f t="shared" si="114"/>
        <v>1687.55</v>
      </c>
      <c r="K61" s="21">
        <f t="shared" si="114"/>
        <v>435</v>
      </c>
      <c r="L61" s="21">
        <f t="shared" si="114"/>
        <v>0</v>
      </c>
      <c r="M61" s="21">
        <f t="shared" si="114"/>
        <v>627.32</v>
      </c>
      <c r="N61" s="21">
        <f t="shared" si="114"/>
        <v>0</v>
      </c>
      <c r="O61" s="21">
        <f t="shared" si="107"/>
        <v>2954.24</v>
      </c>
      <c r="P61" s="21">
        <f t="shared" ref="P61:S61" si="115">((((((((P52)+(P53))+(P54))+(P55))+(P56))+(P57))+(P58))+(P59))+(P60)</f>
        <v>0</v>
      </c>
      <c r="Q61" s="21">
        <f t="shared" si="115"/>
        <v>0</v>
      </c>
      <c r="R61" s="21">
        <f t="shared" si="115"/>
        <v>0</v>
      </c>
      <c r="S61" s="21">
        <f t="shared" si="115"/>
        <v>2114.74</v>
      </c>
      <c r="T61" s="21">
        <f t="shared" si="108"/>
        <v>2114.74</v>
      </c>
      <c r="U61" s="21">
        <f t="shared" ref="U61:AA61" si="116">((((((((U52)+(U53))+(U54))+(U55))+(U56))+(U57))+(U58))+(U59))+(U60)</f>
        <v>0</v>
      </c>
      <c r="V61" s="21">
        <f t="shared" si="116"/>
        <v>578</v>
      </c>
      <c r="W61" s="21">
        <f t="shared" si="116"/>
        <v>0</v>
      </c>
      <c r="X61" s="21">
        <f t="shared" si="116"/>
        <v>0</v>
      </c>
      <c r="Y61" s="21">
        <f t="shared" si="116"/>
        <v>1565.61</v>
      </c>
      <c r="Z61" s="21">
        <f t="shared" si="116"/>
        <v>0</v>
      </c>
      <c r="AA61" s="21">
        <f t="shared" si="116"/>
        <v>2814.55</v>
      </c>
      <c r="AB61" s="21">
        <f t="shared" si="109"/>
        <v>4958.16</v>
      </c>
      <c r="AC61" s="21">
        <f t="shared" ref="AC61:AD61" si="117">((((((((AC52)+(AC53))+(AC54))+(AC55))+(AC56))+(AC57))+(AC58))+(AC59))+(AC60)</f>
        <v>0</v>
      </c>
      <c r="AD61" s="21">
        <f t="shared" si="117"/>
        <v>0</v>
      </c>
      <c r="AE61" s="21">
        <f t="shared" si="110"/>
        <v>10130</v>
      </c>
      <c r="AF61" s="21">
        <f t="shared" ref="AF61:AI61" si="118">((((((((AF52)+(AF53))+(AF54))+(AF55))+(AF56))+(AF57))+(AF58))+(AF59))+(AF60)</f>
        <v>0</v>
      </c>
      <c r="AG61" s="21">
        <f t="shared" si="118"/>
        <v>858.44</v>
      </c>
      <c r="AH61" s="21">
        <f t="shared" si="118"/>
        <v>50</v>
      </c>
      <c r="AI61" s="21">
        <f t="shared" si="118"/>
        <v>96.96</v>
      </c>
      <c r="AJ61" s="21">
        <f t="shared" si="111"/>
        <v>1005.4</v>
      </c>
      <c r="AK61" s="21">
        <f>((((((((AK52)+(AK53))+(AK54))+(AK55))+(AK56))+(AK57))+(AK58))+(AK59))+(AK60)</f>
        <v>0</v>
      </c>
      <c r="AL61" s="21">
        <f t="shared" si="112"/>
        <v>11135.4</v>
      </c>
    </row>
    <row r="62" ht="14.25" customHeight="1">
      <c r="A62" s="18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  <c r="AF62" s="22"/>
      <c r="AG62" s="22"/>
      <c r="AH62" s="22"/>
      <c r="AI62" s="22"/>
      <c r="AJ62" s="22"/>
      <c r="AK62" s="22"/>
      <c r="AL62" s="22"/>
    </row>
    <row r="63" ht="14.25" customHeight="1">
      <c r="A63" s="18" t="s">
        <v>101</v>
      </c>
      <c r="B63" s="20"/>
      <c r="C63" s="20"/>
      <c r="D63" s="20"/>
      <c r="E63" s="20"/>
      <c r="F63" s="20"/>
      <c r="G63" s="20"/>
      <c r="H63" s="20">
        <f t="shared" ref="H63:H66" si="119">(((D63)+(E63))+(F63))+(G63)</f>
        <v>0</v>
      </c>
      <c r="I63" s="20"/>
      <c r="J63" s="20"/>
      <c r="K63" s="20"/>
      <c r="L63" s="20"/>
      <c r="M63" s="20"/>
      <c r="N63" s="20"/>
      <c r="O63" s="20">
        <f t="shared" ref="O63:O66" si="120">(((((I63)+(J63))+(K63))+(L63))+(M63))+(N63)</f>
        <v>0</v>
      </c>
      <c r="P63" s="20"/>
      <c r="Q63" s="20"/>
      <c r="R63" s="20"/>
      <c r="S63" s="20"/>
      <c r="T63" s="20">
        <f t="shared" ref="T63:T66" si="121">(((P63)+(Q63))+(R63))+(S63)</f>
        <v>0</v>
      </c>
      <c r="U63" s="20"/>
      <c r="V63" s="20"/>
      <c r="W63" s="20"/>
      <c r="X63" s="20"/>
      <c r="Y63" s="20"/>
      <c r="Z63" s="20"/>
      <c r="AA63" s="20"/>
      <c r="AB63" s="20">
        <f t="shared" ref="AB63:AB66" si="122">((((((U63)+(V63))+(W63))+(X63))+(Y63))+(Z63))+(AA63)</f>
        <v>0</v>
      </c>
      <c r="AC63" s="20"/>
      <c r="AD63" s="20"/>
      <c r="AE63" s="20">
        <f t="shared" ref="AE63:AE66" si="123">(((((((B63)+(C63))+(H63))+(O63))+(T63))+(AB63))+(AC63))+(AD63)</f>
        <v>0</v>
      </c>
      <c r="AF63" s="20"/>
      <c r="AG63" s="20"/>
      <c r="AH63" s="20"/>
      <c r="AI63" s="20"/>
      <c r="AJ63" s="20">
        <f t="shared" ref="AJ63:AJ66" si="124">(((AF63)+(AG63))+(AH63))+(AI63)</f>
        <v>0</v>
      </c>
      <c r="AK63" s="20"/>
      <c r="AL63" s="20">
        <f t="shared" ref="AL63:AL66" si="125">((AE63)+(AJ63))+(AK63)</f>
        <v>0</v>
      </c>
    </row>
    <row r="64" ht="14.25" customHeight="1">
      <c r="A64" s="18" t="s">
        <v>102</v>
      </c>
      <c r="B64" s="20"/>
      <c r="C64" s="20"/>
      <c r="D64" s="20"/>
      <c r="E64" s="20"/>
      <c r="F64" s="20"/>
      <c r="G64" s="20"/>
      <c r="H64" s="20">
        <f t="shared" si="119"/>
        <v>0</v>
      </c>
      <c r="I64" s="20"/>
      <c r="J64" s="20"/>
      <c r="K64" s="20"/>
      <c r="L64" s="20"/>
      <c r="M64" s="20"/>
      <c r="N64" s="20"/>
      <c r="O64" s="20">
        <f t="shared" si="120"/>
        <v>0</v>
      </c>
      <c r="P64" s="20"/>
      <c r="Q64" s="20"/>
      <c r="R64" s="20"/>
      <c r="S64" s="20"/>
      <c r="T64" s="20">
        <f t="shared" si="121"/>
        <v>0</v>
      </c>
      <c r="U64" s="20"/>
      <c r="V64" s="20"/>
      <c r="W64" s="20"/>
      <c r="X64" s="20"/>
      <c r="Y64" s="20"/>
      <c r="Z64" s="20"/>
      <c r="AA64" s="20"/>
      <c r="AB64" s="20">
        <f t="shared" si="122"/>
        <v>0</v>
      </c>
      <c r="AC64" s="20"/>
      <c r="AD64" s="20"/>
      <c r="AE64" s="20">
        <f t="shared" si="123"/>
        <v>0</v>
      </c>
      <c r="AF64" s="20"/>
      <c r="AG64" s="20"/>
      <c r="AH64" s="20">
        <f>1997.06</f>
        <v>1997.06</v>
      </c>
      <c r="AI64" s="20"/>
      <c r="AJ64" s="20">
        <f t="shared" si="124"/>
        <v>1997.06</v>
      </c>
      <c r="AK64" s="20"/>
      <c r="AL64" s="20">
        <f t="shared" si="125"/>
        <v>1997.06</v>
      </c>
    </row>
    <row r="65" ht="14.25" customHeight="1">
      <c r="A65" s="18" t="s">
        <v>103</v>
      </c>
      <c r="B65" s="20"/>
      <c r="C65" s="20"/>
      <c r="D65" s="20"/>
      <c r="E65" s="20"/>
      <c r="F65" s="20"/>
      <c r="G65" s="20"/>
      <c r="H65" s="20">
        <f t="shared" si="119"/>
        <v>0</v>
      </c>
      <c r="I65" s="20"/>
      <c r="J65" s="20"/>
      <c r="K65" s="20"/>
      <c r="L65" s="20"/>
      <c r="M65" s="20"/>
      <c r="N65" s="20"/>
      <c r="O65" s="20">
        <f t="shared" si="120"/>
        <v>0</v>
      </c>
      <c r="P65" s="20"/>
      <c r="Q65" s="20"/>
      <c r="R65" s="20"/>
      <c r="S65" s="20"/>
      <c r="T65" s="20">
        <f t="shared" si="121"/>
        <v>0</v>
      </c>
      <c r="U65" s="20"/>
      <c r="V65" s="20"/>
      <c r="W65" s="20"/>
      <c r="X65" s="20"/>
      <c r="Y65" s="20"/>
      <c r="Z65" s="20"/>
      <c r="AA65" s="20"/>
      <c r="AB65" s="20">
        <f t="shared" si="122"/>
        <v>0</v>
      </c>
      <c r="AC65" s="20"/>
      <c r="AD65" s="20"/>
      <c r="AE65" s="20">
        <f t="shared" si="123"/>
        <v>0</v>
      </c>
      <c r="AF65" s="20"/>
      <c r="AG65" s="20"/>
      <c r="AH65" s="20">
        <f>1456.94</f>
        <v>1456.94</v>
      </c>
      <c r="AI65" s="20"/>
      <c r="AJ65" s="20">
        <f t="shared" si="124"/>
        <v>1456.94</v>
      </c>
      <c r="AK65" s="20"/>
      <c r="AL65" s="20">
        <f t="shared" si="125"/>
        <v>1456.94</v>
      </c>
    </row>
    <row r="66" ht="14.25" customHeight="1">
      <c r="A66" s="18" t="s">
        <v>104</v>
      </c>
      <c r="B66" s="21">
        <f t="shared" ref="B66:G66" si="126">((B63)+(B64))+(B65)</f>
        <v>0</v>
      </c>
      <c r="C66" s="21">
        <f t="shared" si="126"/>
        <v>0</v>
      </c>
      <c r="D66" s="21">
        <f t="shared" si="126"/>
        <v>0</v>
      </c>
      <c r="E66" s="21">
        <f t="shared" si="126"/>
        <v>0</v>
      </c>
      <c r="F66" s="21">
        <f t="shared" si="126"/>
        <v>0</v>
      </c>
      <c r="G66" s="21">
        <f t="shared" si="126"/>
        <v>0</v>
      </c>
      <c r="H66" s="21">
        <f t="shared" si="119"/>
        <v>0</v>
      </c>
      <c r="I66" s="21">
        <f t="shared" ref="I66:N66" si="127">((I63)+(I64))+(I65)</f>
        <v>0</v>
      </c>
      <c r="J66" s="21">
        <f t="shared" si="127"/>
        <v>0</v>
      </c>
      <c r="K66" s="21">
        <f t="shared" si="127"/>
        <v>0</v>
      </c>
      <c r="L66" s="21">
        <f t="shared" si="127"/>
        <v>0</v>
      </c>
      <c r="M66" s="21">
        <f t="shared" si="127"/>
        <v>0</v>
      </c>
      <c r="N66" s="21">
        <f t="shared" si="127"/>
        <v>0</v>
      </c>
      <c r="O66" s="21">
        <f t="shared" si="120"/>
        <v>0</v>
      </c>
      <c r="P66" s="21">
        <f t="shared" ref="P66:S66" si="128">((P63)+(P64))+(P65)</f>
        <v>0</v>
      </c>
      <c r="Q66" s="21">
        <f t="shared" si="128"/>
        <v>0</v>
      </c>
      <c r="R66" s="21">
        <f t="shared" si="128"/>
        <v>0</v>
      </c>
      <c r="S66" s="21">
        <f t="shared" si="128"/>
        <v>0</v>
      </c>
      <c r="T66" s="21">
        <f t="shared" si="121"/>
        <v>0</v>
      </c>
      <c r="U66" s="21">
        <f t="shared" ref="U66:AA66" si="129">((U63)+(U64))+(U65)</f>
        <v>0</v>
      </c>
      <c r="V66" s="21">
        <f t="shared" si="129"/>
        <v>0</v>
      </c>
      <c r="W66" s="21">
        <f t="shared" si="129"/>
        <v>0</v>
      </c>
      <c r="X66" s="21">
        <f t="shared" si="129"/>
        <v>0</v>
      </c>
      <c r="Y66" s="21">
        <f t="shared" si="129"/>
        <v>0</v>
      </c>
      <c r="Z66" s="21">
        <f t="shared" si="129"/>
        <v>0</v>
      </c>
      <c r="AA66" s="21">
        <f t="shared" si="129"/>
        <v>0</v>
      </c>
      <c r="AB66" s="21">
        <f t="shared" si="122"/>
        <v>0</v>
      </c>
      <c r="AC66" s="21">
        <f t="shared" ref="AC66:AD66" si="130">((AC63)+(AC64))+(AC65)</f>
        <v>0</v>
      </c>
      <c r="AD66" s="21">
        <f t="shared" si="130"/>
        <v>0</v>
      </c>
      <c r="AE66" s="21">
        <f t="shared" si="123"/>
        <v>0</v>
      </c>
      <c r="AF66" s="21">
        <f t="shared" ref="AF66:AI66" si="131">((AF63)+(AF64))+(AF65)</f>
        <v>0</v>
      </c>
      <c r="AG66" s="21">
        <f t="shared" si="131"/>
        <v>0</v>
      </c>
      <c r="AH66" s="21">
        <f t="shared" si="131"/>
        <v>3454</v>
      </c>
      <c r="AI66" s="21">
        <f t="shared" si="131"/>
        <v>0</v>
      </c>
      <c r="AJ66" s="21">
        <f t="shared" si="124"/>
        <v>3454</v>
      </c>
      <c r="AK66" s="21">
        <f>((AK63)+(AK64))+(AK65)</f>
        <v>0</v>
      </c>
      <c r="AL66" s="21">
        <f t="shared" si="125"/>
        <v>3454</v>
      </c>
    </row>
    <row r="67" ht="14.25" customHeight="1">
      <c r="A67" s="18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  <c r="AF67" s="22"/>
      <c r="AG67" s="22"/>
      <c r="AH67" s="22"/>
      <c r="AI67" s="22"/>
      <c r="AJ67" s="22"/>
      <c r="AK67" s="22"/>
      <c r="AL67" s="22"/>
    </row>
    <row r="68" ht="14.25" customHeight="1">
      <c r="A68" s="18" t="s">
        <v>105</v>
      </c>
      <c r="B68" s="20"/>
      <c r="C68" s="20"/>
      <c r="D68" s="20"/>
      <c r="E68" s="20"/>
      <c r="F68" s="20"/>
      <c r="G68" s="20"/>
      <c r="H68" s="20">
        <f t="shared" ref="H68:H74" si="132">(((D68)+(E68))+(F68))+(G68)</f>
        <v>0</v>
      </c>
      <c r="I68" s="20"/>
      <c r="J68" s="20"/>
      <c r="K68" s="20"/>
      <c r="L68" s="20"/>
      <c r="M68" s="20"/>
      <c r="N68" s="20"/>
      <c r="O68" s="20">
        <f t="shared" ref="O68:O74" si="133">(((((I68)+(J68))+(K68))+(L68))+(M68))+(N68)</f>
        <v>0</v>
      </c>
      <c r="P68" s="20"/>
      <c r="Q68" s="20"/>
      <c r="R68" s="20"/>
      <c r="S68" s="20"/>
      <c r="T68" s="20">
        <f t="shared" ref="T68:T74" si="134">(((P68)+(Q68))+(R68))+(S68)</f>
        <v>0</v>
      </c>
      <c r="U68" s="20"/>
      <c r="V68" s="20"/>
      <c r="W68" s="20"/>
      <c r="X68" s="20"/>
      <c r="Y68" s="20"/>
      <c r="Z68" s="20"/>
      <c r="AA68" s="20"/>
      <c r="AB68" s="20">
        <f t="shared" ref="AB68:AB74" si="135">((((((U68)+(V68))+(W68))+(X68))+(Y68))+(Z68))+(AA68)</f>
        <v>0</v>
      </c>
      <c r="AC68" s="20"/>
      <c r="AD68" s="20"/>
      <c r="AE68" s="20">
        <f t="shared" ref="AE68:AE74" si="136">(((((((B68)+(C68))+(H68))+(O68))+(T68))+(AB68))+(AC68))+(AD68)</f>
        <v>0</v>
      </c>
      <c r="AF68" s="20"/>
      <c r="AG68" s="20"/>
      <c r="AH68" s="20"/>
      <c r="AI68" s="20"/>
      <c r="AJ68" s="20">
        <f t="shared" ref="AJ68:AJ74" si="137">(((AF68)+(AG68))+(AH68))+(AI68)</f>
        <v>0</v>
      </c>
      <c r="AK68" s="20"/>
      <c r="AL68" s="20">
        <f t="shared" ref="AL68:AL74" si="138">((AE68)+(AJ68))+(AK68)</f>
        <v>0</v>
      </c>
    </row>
    <row r="69" ht="14.25" customHeight="1">
      <c r="A69" s="18" t="s">
        <v>106</v>
      </c>
      <c r="B69" s="20"/>
      <c r="C69" s="20">
        <f>741.72</f>
        <v>741.72</v>
      </c>
      <c r="D69" s="20"/>
      <c r="E69" s="20"/>
      <c r="F69" s="20"/>
      <c r="G69" s="20"/>
      <c r="H69" s="20">
        <f t="shared" si="132"/>
        <v>0</v>
      </c>
      <c r="I69" s="20"/>
      <c r="J69" s="20">
        <f>516.24</f>
        <v>516.24</v>
      </c>
      <c r="K69" s="20"/>
      <c r="L69" s="20"/>
      <c r="M69" s="20">
        <f>739.24</f>
        <v>739.24</v>
      </c>
      <c r="N69" s="20"/>
      <c r="O69" s="20">
        <f t="shared" si="133"/>
        <v>1255.48</v>
      </c>
      <c r="P69" s="20"/>
      <c r="Q69" s="20"/>
      <c r="R69" s="20"/>
      <c r="S69" s="20"/>
      <c r="T69" s="20">
        <f t="shared" si="134"/>
        <v>0</v>
      </c>
      <c r="U69" s="20"/>
      <c r="V69" s="20">
        <f>3531.57</f>
        <v>3531.57</v>
      </c>
      <c r="W69" s="20"/>
      <c r="X69" s="20">
        <f>2081.69</f>
        <v>2081.69</v>
      </c>
      <c r="Y69" s="20"/>
      <c r="Z69" s="20"/>
      <c r="AA69" s="20"/>
      <c r="AB69" s="20">
        <f t="shared" si="135"/>
        <v>5613.26</v>
      </c>
      <c r="AC69" s="20"/>
      <c r="AD69" s="20">
        <f>2500</f>
        <v>2500</v>
      </c>
      <c r="AE69" s="20">
        <f t="shared" si="136"/>
        <v>10110.46</v>
      </c>
      <c r="AF69" s="20"/>
      <c r="AG69" s="20">
        <f>590.27</f>
        <v>590.27</v>
      </c>
      <c r="AH69" s="20"/>
      <c r="AI69" s="20">
        <f>216.16</f>
        <v>216.16</v>
      </c>
      <c r="AJ69" s="20">
        <f t="shared" si="137"/>
        <v>806.43</v>
      </c>
      <c r="AK69" s="20"/>
      <c r="AL69" s="20">
        <f t="shared" si="138"/>
        <v>10916.89</v>
      </c>
    </row>
    <row r="70" ht="14.25" customHeight="1">
      <c r="A70" s="18" t="s">
        <v>107</v>
      </c>
      <c r="B70" s="20"/>
      <c r="C70" s="20">
        <f>2628.53</f>
        <v>2628.53</v>
      </c>
      <c r="D70" s="20"/>
      <c r="E70" s="20"/>
      <c r="F70" s="20"/>
      <c r="G70" s="20"/>
      <c r="H70" s="20">
        <f t="shared" si="132"/>
        <v>0</v>
      </c>
      <c r="I70" s="20"/>
      <c r="J70" s="20"/>
      <c r="K70" s="20"/>
      <c r="L70" s="20"/>
      <c r="M70" s="20">
        <f>377.96</f>
        <v>377.96</v>
      </c>
      <c r="N70" s="20"/>
      <c r="O70" s="20">
        <f t="shared" si="133"/>
        <v>377.96</v>
      </c>
      <c r="P70" s="20"/>
      <c r="Q70" s="20"/>
      <c r="R70" s="20"/>
      <c r="S70" s="20"/>
      <c r="T70" s="20">
        <f t="shared" si="134"/>
        <v>0</v>
      </c>
      <c r="U70" s="20"/>
      <c r="V70" s="20">
        <f>2123.29</f>
        <v>2123.29</v>
      </c>
      <c r="W70" s="20"/>
      <c r="X70" s="20"/>
      <c r="Y70" s="20"/>
      <c r="Z70" s="20"/>
      <c r="AA70" s="20"/>
      <c r="AB70" s="20">
        <f t="shared" si="135"/>
        <v>2123.29</v>
      </c>
      <c r="AC70" s="20">
        <f>370.95</f>
        <v>370.95</v>
      </c>
      <c r="AD70" s="20"/>
      <c r="AE70" s="20">
        <f t="shared" si="136"/>
        <v>5500.73</v>
      </c>
      <c r="AF70" s="20"/>
      <c r="AG70" s="20"/>
      <c r="AH70" s="20"/>
      <c r="AI70" s="20"/>
      <c r="AJ70" s="20">
        <f t="shared" si="137"/>
        <v>0</v>
      </c>
      <c r="AK70" s="20"/>
      <c r="AL70" s="20">
        <f t="shared" si="138"/>
        <v>5500.73</v>
      </c>
    </row>
    <row r="71" ht="14.25" customHeight="1">
      <c r="A71" s="18" t="s">
        <v>108</v>
      </c>
      <c r="B71" s="20"/>
      <c r="C71" s="20">
        <f>301.77</f>
        <v>301.77</v>
      </c>
      <c r="D71" s="20"/>
      <c r="E71" s="20"/>
      <c r="F71" s="20"/>
      <c r="G71" s="20"/>
      <c r="H71" s="20">
        <f t="shared" si="132"/>
        <v>0</v>
      </c>
      <c r="I71" s="20"/>
      <c r="J71" s="20">
        <f>78.3</f>
        <v>78.3</v>
      </c>
      <c r="K71" s="20"/>
      <c r="L71" s="20"/>
      <c r="M71" s="20">
        <f>79.17</f>
        <v>79.17</v>
      </c>
      <c r="N71" s="20"/>
      <c r="O71" s="20">
        <f t="shared" si="133"/>
        <v>157.47</v>
      </c>
      <c r="P71" s="20"/>
      <c r="Q71" s="20"/>
      <c r="R71" s="20"/>
      <c r="S71" s="20"/>
      <c r="T71" s="20">
        <f t="shared" si="134"/>
        <v>0</v>
      </c>
      <c r="U71" s="20"/>
      <c r="V71" s="20"/>
      <c r="W71" s="20"/>
      <c r="X71" s="20"/>
      <c r="Y71" s="20"/>
      <c r="Z71" s="20"/>
      <c r="AA71" s="20"/>
      <c r="AB71" s="20">
        <f t="shared" si="135"/>
        <v>0</v>
      </c>
      <c r="AC71" s="20"/>
      <c r="AD71" s="20"/>
      <c r="AE71" s="20">
        <f t="shared" si="136"/>
        <v>459.24</v>
      </c>
      <c r="AF71" s="20"/>
      <c r="AG71" s="20">
        <f>-267.2</f>
        <v>-267.2</v>
      </c>
      <c r="AH71" s="20"/>
      <c r="AI71" s="20">
        <f>71.28</f>
        <v>71.28</v>
      </c>
      <c r="AJ71" s="20">
        <f t="shared" si="137"/>
        <v>-195.92</v>
      </c>
      <c r="AK71" s="20"/>
      <c r="AL71" s="20">
        <f t="shared" si="138"/>
        <v>263.32</v>
      </c>
    </row>
    <row r="72" ht="14.25" customHeight="1">
      <c r="A72" s="18" t="s">
        <v>109</v>
      </c>
      <c r="B72" s="20"/>
      <c r="C72" s="20">
        <f>1356.42</f>
        <v>1356.42</v>
      </c>
      <c r="D72" s="20"/>
      <c r="E72" s="20"/>
      <c r="F72" s="20"/>
      <c r="G72" s="20"/>
      <c r="H72" s="20">
        <f t="shared" si="132"/>
        <v>0</v>
      </c>
      <c r="I72" s="20"/>
      <c r="J72" s="20"/>
      <c r="K72" s="20"/>
      <c r="L72" s="20"/>
      <c r="M72" s="20">
        <f>750.64</f>
        <v>750.64</v>
      </c>
      <c r="N72" s="20"/>
      <c r="O72" s="20">
        <f t="shared" si="133"/>
        <v>750.64</v>
      </c>
      <c r="P72" s="20"/>
      <c r="Q72" s="20"/>
      <c r="R72" s="20"/>
      <c r="S72" s="20"/>
      <c r="T72" s="20">
        <f t="shared" si="134"/>
        <v>0</v>
      </c>
      <c r="U72" s="20"/>
      <c r="V72" s="20">
        <f>272.27</f>
        <v>272.27</v>
      </c>
      <c r="W72" s="20"/>
      <c r="X72" s="20"/>
      <c r="Y72" s="20"/>
      <c r="Z72" s="20"/>
      <c r="AA72" s="20"/>
      <c r="AB72" s="20">
        <f t="shared" si="135"/>
        <v>272.27</v>
      </c>
      <c r="AC72" s="20">
        <f>4269</f>
        <v>4269</v>
      </c>
      <c r="AD72" s="20"/>
      <c r="AE72" s="20">
        <f t="shared" si="136"/>
        <v>6648.33</v>
      </c>
      <c r="AF72" s="20"/>
      <c r="AG72" s="20">
        <f>-1426.82</f>
        <v>-1426.82</v>
      </c>
      <c r="AH72" s="20"/>
      <c r="AI72" s="20">
        <f>1129.68</f>
        <v>1129.68</v>
      </c>
      <c r="AJ72" s="20">
        <f t="shared" si="137"/>
        <v>-297.14</v>
      </c>
      <c r="AK72" s="20"/>
      <c r="AL72" s="20">
        <f t="shared" si="138"/>
        <v>6351.19</v>
      </c>
    </row>
    <row r="73" ht="14.25" customHeight="1">
      <c r="A73" s="18" t="s">
        <v>110</v>
      </c>
      <c r="B73" s="20"/>
      <c r="C73" s="20"/>
      <c r="D73" s="20"/>
      <c r="E73" s="20"/>
      <c r="F73" s="20"/>
      <c r="G73" s="20"/>
      <c r="H73" s="20">
        <f t="shared" si="132"/>
        <v>0</v>
      </c>
      <c r="I73" s="20"/>
      <c r="J73" s="20"/>
      <c r="K73" s="20"/>
      <c r="L73" s="20"/>
      <c r="M73" s="20">
        <f>859</f>
        <v>859</v>
      </c>
      <c r="N73" s="20"/>
      <c r="O73" s="20">
        <f t="shared" si="133"/>
        <v>859</v>
      </c>
      <c r="P73" s="20"/>
      <c r="Q73" s="20"/>
      <c r="R73" s="20"/>
      <c r="S73" s="20"/>
      <c r="T73" s="20">
        <f t="shared" si="134"/>
        <v>0</v>
      </c>
      <c r="U73" s="20"/>
      <c r="V73" s="20"/>
      <c r="W73" s="20"/>
      <c r="X73" s="20"/>
      <c r="Y73" s="20"/>
      <c r="Z73" s="20"/>
      <c r="AA73" s="20"/>
      <c r="AB73" s="20">
        <f t="shared" si="135"/>
        <v>0</v>
      </c>
      <c r="AC73" s="20"/>
      <c r="AD73" s="20"/>
      <c r="AE73" s="20">
        <f t="shared" si="136"/>
        <v>859</v>
      </c>
      <c r="AF73" s="20"/>
      <c r="AG73" s="20"/>
      <c r="AH73" s="20"/>
      <c r="AI73" s="20"/>
      <c r="AJ73" s="20">
        <f t="shared" si="137"/>
        <v>0</v>
      </c>
      <c r="AK73" s="20"/>
      <c r="AL73" s="20">
        <f t="shared" si="138"/>
        <v>859</v>
      </c>
    </row>
    <row r="74" ht="14.25" customHeight="1">
      <c r="A74" s="18" t="s">
        <v>111</v>
      </c>
      <c r="B74" s="21">
        <f t="shared" ref="B74:G74" si="139">(((((B68)+(B69))+(B70))+(B71))+(B72))+(B73)</f>
        <v>0</v>
      </c>
      <c r="C74" s="21">
        <f t="shared" si="139"/>
        <v>5028.44</v>
      </c>
      <c r="D74" s="21">
        <f t="shared" si="139"/>
        <v>0</v>
      </c>
      <c r="E74" s="21">
        <f t="shared" si="139"/>
        <v>0</v>
      </c>
      <c r="F74" s="21">
        <f t="shared" si="139"/>
        <v>0</v>
      </c>
      <c r="G74" s="21">
        <f t="shared" si="139"/>
        <v>0</v>
      </c>
      <c r="H74" s="21">
        <f t="shared" si="132"/>
        <v>0</v>
      </c>
      <c r="I74" s="21">
        <f t="shared" ref="I74:N74" si="140">(((((I68)+(I69))+(I70))+(I71))+(I72))+(I73)</f>
        <v>0</v>
      </c>
      <c r="J74" s="21">
        <f t="shared" si="140"/>
        <v>594.54</v>
      </c>
      <c r="K74" s="21">
        <f t="shared" si="140"/>
        <v>0</v>
      </c>
      <c r="L74" s="21">
        <f t="shared" si="140"/>
        <v>0</v>
      </c>
      <c r="M74" s="21">
        <f t="shared" si="140"/>
        <v>2806.01</v>
      </c>
      <c r="N74" s="21">
        <f t="shared" si="140"/>
        <v>0</v>
      </c>
      <c r="O74" s="21">
        <f t="shared" si="133"/>
        <v>3400.55</v>
      </c>
      <c r="P74" s="21">
        <f t="shared" ref="P74:S74" si="141">(((((P68)+(P69))+(P70))+(P71))+(P72))+(P73)</f>
        <v>0</v>
      </c>
      <c r="Q74" s="21">
        <f t="shared" si="141"/>
        <v>0</v>
      </c>
      <c r="R74" s="21">
        <f t="shared" si="141"/>
        <v>0</v>
      </c>
      <c r="S74" s="21">
        <f t="shared" si="141"/>
        <v>0</v>
      </c>
      <c r="T74" s="21">
        <f t="shared" si="134"/>
        <v>0</v>
      </c>
      <c r="U74" s="21">
        <f t="shared" ref="U74:AA74" si="142">(((((U68)+(U69))+(U70))+(U71))+(U72))+(U73)</f>
        <v>0</v>
      </c>
      <c r="V74" s="21">
        <f t="shared" si="142"/>
        <v>5927.13</v>
      </c>
      <c r="W74" s="21">
        <f t="shared" si="142"/>
        <v>0</v>
      </c>
      <c r="X74" s="21">
        <f t="shared" si="142"/>
        <v>2081.69</v>
      </c>
      <c r="Y74" s="21">
        <f t="shared" si="142"/>
        <v>0</v>
      </c>
      <c r="Z74" s="21">
        <f t="shared" si="142"/>
        <v>0</v>
      </c>
      <c r="AA74" s="21">
        <f t="shared" si="142"/>
        <v>0</v>
      </c>
      <c r="AB74" s="21">
        <f t="shared" si="135"/>
        <v>8008.82</v>
      </c>
      <c r="AC74" s="21">
        <f t="shared" ref="AC74:AD74" si="143">(((((AC68)+(AC69))+(AC70))+(AC71))+(AC72))+(AC73)</f>
        <v>4639.95</v>
      </c>
      <c r="AD74" s="21">
        <f t="shared" si="143"/>
        <v>2500</v>
      </c>
      <c r="AE74" s="21">
        <f t="shared" si="136"/>
        <v>23577.76</v>
      </c>
      <c r="AF74" s="21">
        <f t="shared" ref="AF74:AI74" si="144">(((((AF68)+(AF69))+(AF70))+(AF71))+(AF72))+(AF73)</f>
        <v>0</v>
      </c>
      <c r="AG74" s="21">
        <f t="shared" si="144"/>
        <v>-1103.75</v>
      </c>
      <c r="AH74" s="21">
        <f t="shared" si="144"/>
        <v>0</v>
      </c>
      <c r="AI74" s="21">
        <f t="shared" si="144"/>
        <v>1417.12</v>
      </c>
      <c r="AJ74" s="21">
        <f t="shared" si="137"/>
        <v>313.37</v>
      </c>
      <c r="AK74" s="21">
        <f>(((((AK68)+(AK69))+(AK70))+(AK71))+(AK72))+(AK73)</f>
        <v>0</v>
      </c>
      <c r="AL74" s="21">
        <f t="shared" si="138"/>
        <v>23891.13</v>
      </c>
    </row>
    <row r="75" ht="14.25" customHeight="1">
      <c r="A75" s="18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22"/>
      <c r="AF75" s="22"/>
      <c r="AG75" s="22"/>
      <c r="AH75" s="22"/>
      <c r="AI75" s="22"/>
      <c r="AJ75" s="22"/>
      <c r="AK75" s="22"/>
      <c r="AL75" s="22"/>
    </row>
    <row r="76" ht="14.25" customHeight="1">
      <c r="A76" s="18" t="s">
        <v>112</v>
      </c>
      <c r="B76" s="20"/>
      <c r="C76" s="20"/>
      <c r="D76" s="20"/>
      <c r="E76" s="20"/>
      <c r="F76" s="20"/>
      <c r="G76" s="20"/>
      <c r="H76" s="20">
        <f t="shared" ref="H76:H85" si="145">(((D76)+(E76))+(F76))+(G76)</f>
        <v>0</v>
      </c>
      <c r="I76" s="20"/>
      <c r="J76" s="20"/>
      <c r="K76" s="20"/>
      <c r="L76" s="20"/>
      <c r="M76" s="20"/>
      <c r="N76" s="20"/>
      <c r="O76" s="20">
        <f t="shared" ref="O76:O85" si="146">(((((I76)+(J76))+(K76))+(L76))+(M76))+(N76)</f>
        <v>0</v>
      </c>
      <c r="P76" s="20"/>
      <c r="Q76" s="20"/>
      <c r="R76" s="20"/>
      <c r="S76" s="20"/>
      <c r="T76" s="20">
        <f t="shared" ref="T76:T85" si="147">(((P76)+(Q76))+(R76))+(S76)</f>
        <v>0</v>
      </c>
      <c r="U76" s="20"/>
      <c r="V76" s="20"/>
      <c r="W76" s="20"/>
      <c r="X76" s="20"/>
      <c r="Y76" s="20"/>
      <c r="Z76" s="20"/>
      <c r="AA76" s="20"/>
      <c r="AB76" s="20">
        <f t="shared" ref="AB76:AB85" si="148">((((((U76)+(V76))+(W76))+(X76))+(Y76))+(Z76))+(AA76)</f>
        <v>0</v>
      </c>
      <c r="AC76" s="20"/>
      <c r="AD76" s="20"/>
      <c r="AE76" s="20">
        <f t="shared" ref="AE76:AE85" si="149">(((((((B76)+(C76))+(H76))+(O76))+(T76))+(AB76))+(AC76))+(AD76)</f>
        <v>0</v>
      </c>
      <c r="AF76" s="20"/>
      <c r="AG76" s="20"/>
      <c r="AH76" s="20"/>
      <c r="AI76" s="20"/>
      <c r="AJ76" s="20">
        <f t="shared" ref="AJ76:AJ85" si="150">(((AF76)+(AG76))+(AH76))+(AI76)</f>
        <v>0</v>
      </c>
      <c r="AK76" s="20"/>
      <c r="AL76" s="20">
        <f t="shared" ref="AL76:AL85" si="151">((AE76)+(AJ76))+(AK76)</f>
        <v>0</v>
      </c>
    </row>
    <row r="77" ht="14.25" customHeight="1">
      <c r="A77" s="18" t="s">
        <v>113</v>
      </c>
      <c r="B77" s="20"/>
      <c r="C77" s="20"/>
      <c r="D77" s="20"/>
      <c r="E77" s="20"/>
      <c r="F77" s="20"/>
      <c r="G77" s="20"/>
      <c r="H77" s="20">
        <f t="shared" si="145"/>
        <v>0</v>
      </c>
      <c r="I77" s="20"/>
      <c r="J77" s="20"/>
      <c r="K77" s="20"/>
      <c r="L77" s="20"/>
      <c r="M77" s="20"/>
      <c r="N77" s="20"/>
      <c r="O77" s="20">
        <f t="shared" si="146"/>
        <v>0</v>
      </c>
      <c r="P77" s="20"/>
      <c r="Q77" s="20"/>
      <c r="R77" s="20"/>
      <c r="S77" s="20"/>
      <c r="T77" s="20">
        <f t="shared" si="147"/>
        <v>0</v>
      </c>
      <c r="U77" s="20"/>
      <c r="V77" s="20"/>
      <c r="W77" s="20"/>
      <c r="X77" s="20"/>
      <c r="Y77" s="20"/>
      <c r="Z77" s="20"/>
      <c r="AA77" s="20"/>
      <c r="AB77" s="20">
        <f t="shared" si="148"/>
        <v>0</v>
      </c>
      <c r="AC77" s="20"/>
      <c r="AD77" s="20"/>
      <c r="AE77" s="20">
        <f t="shared" si="149"/>
        <v>0</v>
      </c>
      <c r="AF77" s="20"/>
      <c r="AG77" s="20">
        <f>114.32</f>
        <v>114.32</v>
      </c>
      <c r="AH77" s="20"/>
      <c r="AI77" s="20"/>
      <c r="AJ77" s="20">
        <f t="shared" si="150"/>
        <v>114.32</v>
      </c>
      <c r="AK77" s="20"/>
      <c r="AL77" s="20">
        <f t="shared" si="151"/>
        <v>114.32</v>
      </c>
    </row>
    <row r="78" ht="14.25" customHeight="1">
      <c r="A78" s="18" t="s">
        <v>114</v>
      </c>
      <c r="B78" s="20"/>
      <c r="C78" s="20"/>
      <c r="D78" s="20"/>
      <c r="E78" s="20"/>
      <c r="F78" s="20"/>
      <c r="G78" s="20"/>
      <c r="H78" s="20">
        <f t="shared" si="145"/>
        <v>0</v>
      </c>
      <c r="I78" s="20"/>
      <c r="J78" s="20"/>
      <c r="K78" s="20"/>
      <c r="L78" s="20"/>
      <c r="M78" s="20"/>
      <c r="N78" s="20">
        <f>14497.91</f>
        <v>14497.91</v>
      </c>
      <c r="O78" s="20">
        <f t="shared" si="146"/>
        <v>14497.91</v>
      </c>
      <c r="P78" s="20"/>
      <c r="Q78" s="20"/>
      <c r="R78" s="20"/>
      <c r="S78" s="20"/>
      <c r="T78" s="20">
        <f t="shared" si="147"/>
        <v>0</v>
      </c>
      <c r="U78" s="20"/>
      <c r="V78" s="20"/>
      <c r="W78" s="20"/>
      <c r="X78" s="20"/>
      <c r="Y78" s="20"/>
      <c r="Z78" s="20"/>
      <c r="AA78" s="20"/>
      <c r="AB78" s="20">
        <f t="shared" si="148"/>
        <v>0</v>
      </c>
      <c r="AC78" s="20"/>
      <c r="AD78" s="20"/>
      <c r="AE78" s="20">
        <f t="shared" si="149"/>
        <v>14497.91</v>
      </c>
      <c r="AF78" s="20"/>
      <c r="AG78" s="20">
        <f>1242.24</f>
        <v>1242.24</v>
      </c>
      <c r="AH78" s="20"/>
      <c r="AI78" s="20"/>
      <c r="AJ78" s="20">
        <f t="shared" si="150"/>
        <v>1242.24</v>
      </c>
      <c r="AK78" s="20"/>
      <c r="AL78" s="20">
        <f t="shared" si="151"/>
        <v>15740.15</v>
      </c>
    </row>
    <row r="79" ht="14.25" customHeight="1">
      <c r="A79" s="18" t="s">
        <v>115</v>
      </c>
      <c r="B79" s="20"/>
      <c r="C79" s="20"/>
      <c r="D79" s="20"/>
      <c r="E79" s="20"/>
      <c r="F79" s="20"/>
      <c r="G79" s="20"/>
      <c r="H79" s="20">
        <f t="shared" si="145"/>
        <v>0</v>
      </c>
      <c r="I79" s="20"/>
      <c r="J79" s="20"/>
      <c r="K79" s="20"/>
      <c r="L79" s="20"/>
      <c r="M79" s="20"/>
      <c r="N79" s="20"/>
      <c r="O79" s="20">
        <f t="shared" si="146"/>
        <v>0</v>
      </c>
      <c r="P79" s="20"/>
      <c r="Q79" s="20"/>
      <c r="R79" s="20"/>
      <c r="S79" s="20"/>
      <c r="T79" s="20">
        <f t="shared" si="147"/>
        <v>0</v>
      </c>
      <c r="U79" s="20"/>
      <c r="V79" s="20"/>
      <c r="W79" s="20"/>
      <c r="X79" s="20"/>
      <c r="Y79" s="20"/>
      <c r="Z79" s="20"/>
      <c r="AA79" s="20"/>
      <c r="AB79" s="20">
        <f t="shared" si="148"/>
        <v>0</v>
      </c>
      <c r="AC79" s="20"/>
      <c r="AD79" s="20"/>
      <c r="AE79" s="20">
        <f t="shared" si="149"/>
        <v>0</v>
      </c>
      <c r="AF79" s="20"/>
      <c r="AG79" s="20">
        <f>24231</f>
        <v>24231</v>
      </c>
      <c r="AH79" s="20"/>
      <c r="AI79" s="20"/>
      <c r="AJ79" s="20">
        <f t="shared" si="150"/>
        <v>24231</v>
      </c>
      <c r="AK79" s="20"/>
      <c r="AL79" s="20">
        <f t="shared" si="151"/>
        <v>24231</v>
      </c>
    </row>
    <row r="80" ht="14.25" customHeight="1">
      <c r="A80" s="18" t="s">
        <v>116</v>
      </c>
      <c r="B80" s="20"/>
      <c r="C80" s="20"/>
      <c r="D80" s="20"/>
      <c r="E80" s="20"/>
      <c r="F80" s="20"/>
      <c r="G80" s="20"/>
      <c r="H80" s="20">
        <f t="shared" si="145"/>
        <v>0</v>
      </c>
      <c r="I80" s="20"/>
      <c r="J80" s="20"/>
      <c r="K80" s="20"/>
      <c r="L80" s="20"/>
      <c r="M80" s="20"/>
      <c r="N80" s="20"/>
      <c r="O80" s="20">
        <f t="shared" si="146"/>
        <v>0</v>
      </c>
      <c r="P80" s="20"/>
      <c r="Q80" s="20"/>
      <c r="R80" s="20"/>
      <c r="S80" s="20"/>
      <c r="T80" s="20">
        <f t="shared" si="147"/>
        <v>0</v>
      </c>
      <c r="U80" s="20"/>
      <c r="V80" s="20"/>
      <c r="W80" s="20">
        <f>4305</f>
        <v>4305</v>
      </c>
      <c r="X80" s="20"/>
      <c r="Y80" s="20"/>
      <c r="Z80" s="20"/>
      <c r="AA80" s="20"/>
      <c r="AB80" s="20">
        <f t="shared" si="148"/>
        <v>4305</v>
      </c>
      <c r="AC80" s="20"/>
      <c r="AD80" s="20"/>
      <c r="AE80" s="20">
        <f t="shared" si="149"/>
        <v>4305</v>
      </c>
      <c r="AF80" s="20"/>
      <c r="AG80" s="20"/>
      <c r="AH80" s="20"/>
      <c r="AI80" s="20"/>
      <c r="AJ80" s="20">
        <f t="shared" si="150"/>
        <v>0</v>
      </c>
      <c r="AK80" s="20"/>
      <c r="AL80" s="20">
        <f t="shared" si="151"/>
        <v>4305</v>
      </c>
    </row>
    <row r="81" ht="14.25" customHeight="1">
      <c r="A81" s="18" t="s">
        <v>117</v>
      </c>
      <c r="B81" s="20"/>
      <c r="C81" s="20"/>
      <c r="D81" s="20"/>
      <c r="E81" s="20"/>
      <c r="F81" s="20"/>
      <c r="G81" s="20"/>
      <c r="H81" s="20">
        <f t="shared" si="145"/>
        <v>0</v>
      </c>
      <c r="I81" s="20"/>
      <c r="J81" s="20"/>
      <c r="K81" s="20"/>
      <c r="L81" s="20"/>
      <c r="M81" s="20"/>
      <c r="N81" s="20"/>
      <c r="O81" s="20">
        <f t="shared" si="146"/>
        <v>0</v>
      </c>
      <c r="P81" s="20"/>
      <c r="Q81" s="20"/>
      <c r="R81" s="20"/>
      <c r="S81" s="20"/>
      <c r="T81" s="20">
        <f t="shared" si="147"/>
        <v>0</v>
      </c>
      <c r="U81" s="20"/>
      <c r="V81" s="20"/>
      <c r="W81" s="20"/>
      <c r="X81" s="20"/>
      <c r="Y81" s="20"/>
      <c r="Z81" s="20"/>
      <c r="AA81" s="20"/>
      <c r="AB81" s="20">
        <f t="shared" si="148"/>
        <v>0</v>
      </c>
      <c r="AC81" s="20"/>
      <c r="AD81" s="20"/>
      <c r="AE81" s="20">
        <f t="shared" si="149"/>
        <v>0</v>
      </c>
      <c r="AF81" s="20"/>
      <c r="AG81" s="20">
        <f>83</f>
        <v>83</v>
      </c>
      <c r="AH81" s="20"/>
      <c r="AI81" s="20"/>
      <c r="AJ81" s="20">
        <f t="shared" si="150"/>
        <v>83</v>
      </c>
      <c r="AK81" s="20"/>
      <c r="AL81" s="20">
        <f t="shared" si="151"/>
        <v>83</v>
      </c>
    </row>
    <row r="82" ht="14.25" customHeight="1">
      <c r="A82" s="18" t="s">
        <v>118</v>
      </c>
      <c r="B82" s="20"/>
      <c r="C82" s="20">
        <f>513.81</f>
        <v>513.81</v>
      </c>
      <c r="D82" s="20"/>
      <c r="E82" s="20"/>
      <c r="F82" s="20"/>
      <c r="G82" s="20"/>
      <c r="H82" s="20">
        <f t="shared" si="145"/>
        <v>0</v>
      </c>
      <c r="I82" s="20"/>
      <c r="J82" s="20"/>
      <c r="K82" s="20"/>
      <c r="L82" s="20">
        <f>163.31</f>
        <v>163.31</v>
      </c>
      <c r="M82" s="20">
        <f>297.48</f>
        <v>297.48</v>
      </c>
      <c r="N82" s="20"/>
      <c r="O82" s="20">
        <f t="shared" si="146"/>
        <v>460.79</v>
      </c>
      <c r="P82" s="20"/>
      <c r="Q82" s="20"/>
      <c r="R82" s="20"/>
      <c r="S82" s="20"/>
      <c r="T82" s="20">
        <f t="shared" si="147"/>
        <v>0</v>
      </c>
      <c r="U82" s="20"/>
      <c r="V82" s="20"/>
      <c r="W82" s="20"/>
      <c r="X82" s="20"/>
      <c r="Y82" s="20"/>
      <c r="Z82" s="20"/>
      <c r="AA82" s="20"/>
      <c r="AB82" s="20">
        <f t="shared" si="148"/>
        <v>0</v>
      </c>
      <c r="AC82" s="20"/>
      <c r="AD82" s="20"/>
      <c r="AE82" s="20">
        <f t="shared" si="149"/>
        <v>974.6</v>
      </c>
      <c r="AF82" s="20"/>
      <c r="AG82" s="20">
        <f>50</f>
        <v>50</v>
      </c>
      <c r="AH82" s="20">
        <f>2678.89</f>
        <v>2678.89</v>
      </c>
      <c r="AI82" s="20"/>
      <c r="AJ82" s="20">
        <f t="shared" si="150"/>
        <v>2728.89</v>
      </c>
      <c r="AK82" s="20"/>
      <c r="AL82" s="20">
        <f t="shared" si="151"/>
        <v>3703.49</v>
      </c>
    </row>
    <row r="83" ht="14.25" customHeight="1">
      <c r="A83" s="18" t="s">
        <v>119</v>
      </c>
      <c r="B83" s="20"/>
      <c r="C83" s="20"/>
      <c r="D83" s="20"/>
      <c r="E83" s="20"/>
      <c r="F83" s="20"/>
      <c r="G83" s="20"/>
      <c r="H83" s="20">
        <f t="shared" si="145"/>
        <v>0</v>
      </c>
      <c r="I83" s="20"/>
      <c r="J83" s="20"/>
      <c r="K83" s="20"/>
      <c r="L83" s="20"/>
      <c r="M83" s="20"/>
      <c r="N83" s="20">
        <f>97.1</f>
        <v>97.1</v>
      </c>
      <c r="O83" s="20">
        <f t="shared" si="146"/>
        <v>97.1</v>
      </c>
      <c r="P83" s="20"/>
      <c r="Q83" s="20">
        <f>7856.84</f>
        <v>7856.84</v>
      </c>
      <c r="R83" s="20"/>
      <c r="S83" s="20"/>
      <c r="T83" s="20">
        <f t="shared" si="147"/>
        <v>7856.84</v>
      </c>
      <c r="U83" s="20"/>
      <c r="V83" s="20">
        <f>221</f>
        <v>221</v>
      </c>
      <c r="W83" s="20"/>
      <c r="X83" s="20"/>
      <c r="Y83" s="20"/>
      <c r="Z83" s="20"/>
      <c r="AA83" s="20"/>
      <c r="AB83" s="20">
        <f t="shared" si="148"/>
        <v>221</v>
      </c>
      <c r="AC83" s="20"/>
      <c r="AD83" s="20"/>
      <c r="AE83" s="20">
        <f t="shared" si="149"/>
        <v>8174.94</v>
      </c>
      <c r="AF83" s="20"/>
      <c r="AG83" s="20">
        <f>67.9</f>
        <v>67.9</v>
      </c>
      <c r="AH83" s="20"/>
      <c r="AI83" s="20"/>
      <c r="AJ83" s="20">
        <f t="shared" si="150"/>
        <v>67.9</v>
      </c>
      <c r="AK83" s="20"/>
      <c r="AL83" s="20">
        <f t="shared" si="151"/>
        <v>8242.84</v>
      </c>
    </row>
    <row r="84" ht="14.25" customHeight="1">
      <c r="A84" s="18" t="s">
        <v>120</v>
      </c>
      <c r="B84" s="20"/>
      <c r="C84" s="20"/>
      <c r="D84" s="20"/>
      <c r="E84" s="20"/>
      <c r="F84" s="20"/>
      <c r="G84" s="20"/>
      <c r="H84" s="20">
        <f t="shared" si="145"/>
        <v>0</v>
      </c>
      <c r="I84" s="20"/>
      <c r="J84" s="20"/>
      <c r="K84" s="20"/>
      <c r="L84" s="20"/>
      <c r="M84" s="20"/>
      <c r="N84" s="20"/>
      <c r="O84" s="20">
        <f t="shared" si="146"/>
        <v>0</v>
      </c>
      <c r="P84" s="20"/>
      <c r="Q84" s="20"/>
      <c r="R84" s="20"/>
      <c r="S84" s="20"/>
      <c r="T84" s="20">
        <f t="shared" si="147"/>
        <v>0</v>
      </c>
      <c r="U84" s="20"/>
      <c r="V84" s="20">
        <f>503.74</f>
        <v>503.74</v>
      </c>
      <c r="W84" s="20"/>
      <c r="X84" s="20"/>
      <c r="Y84" s="20"/>
      <c r="Z84" s="20"/>
      <c r="AA84" s="20"/>
      <c r="AB84" s="20">
        <f t="shared" si="148"/>
        <v>503.74</v>
      </c>
      <c r="AC84" s="20"/>
      <c r="AD84" s="20"/>
      <c r="AE84" s="20">
        <f t="shared" si="149"/>
        <v>503.74</v>
      </c>
      <c r="AF84" s="20"/>
      <c r="AG84" s="20"/>
      <c r="AH84" s="20"/>
      <c r="AI84" s="20"/>
      <c r="AJ84" s="20">
        <f t="shared" si="150"/>
        <v>0</v>
      </c>
      <c r="AK84" s="20"/>
      <c r="AL84" s="20">
        <f t="shared" si="151"/>
        <v>503.74</v>
      </c>
    </row>
    <row r="85" ht="14.25" customHeight="1">
      <c r="A85" s="18" t="s">
        <v>121</v>
      </c>
      <c r="B85" s="21">
        <f t="shared" ref="B85:G85" si="152">((((((((B76)+(B77))+(B78))+(B79))+(B80))+(B81))+(B82))+(B83))+(B84)</f>
        <v>0</v>
      </c>
      <c r="C85" s="21">
        <f t="shared" si="152"/>
        <v>513.81</v>
      </c>
      <c r="D85" s="21">
        <f t="shared" si="152"/>
        <v>0</v>
      </c>
      <c r="E85" s="21">
        <f t="shared" si="152"/>
        <v>0</v>
      </c>
      <c r="F85" s="21">
        <f t="shared" si="152"/>
        <v>0</v>
      </c>
      <c r="G85" s="21">
        <f t="shared" si="152"/>
        <v>0</v>
      </c>
      <c r="H85" s="21">
        <f t="shared" si="145"/>
        <v>0</v>
      </c>
      <c r="I85" s="21">
        <f t="shared" ref="I85:N85" si="153">((((((((I76)+(I77))+(I78))+(I79))+(I80))+(I81))+(I82))+(I83))+(I84)</f>
        <v>0</v>
      </c>
      <c r="J85" s="21">
        <f t="shared" si="153"/>
        <v>0</v>
      </c>
      <c r="K85" s="21">
        <f t="shared" si="153"/>
        <v>0</v>
      </c>
      <c r="L85" s="21">
        <f t="shared" si="153"/>
        <v>163.31</v>
      </c>
      <c r="M85" s="21">
        <f t="shared" si="153"/>
        <v>297.48</v>
      </c>
      <c r="N85" s="21">
        <f t="shared" si="153"/>
        <v>14595.01</v>
      </c>
      <c r="O85" s="21">
        <f t="shared" si="146"/>
        <v>15055.8</v>
      </c>
      <c r="P85" s="21">
        <f t="shared" ref="P85:S85" si="154">((((((((P76)+(P77))+(P78))+(P79))+(P80))+(P81))+(P82))+(P83))+(P84)</f>
        <v>0</v>
      </c>
      <c r="Q85" s="21">
        <f t="shared" si="154"/>
        <v>7856.84</v>
      </c>
      <c r="R85" s="21">
        <f t="shared" si="154"/>
        <v>0</v>
      </c>
      <c r="S85" s="21">
        <f t="shared" si="154"/>
        <v>0</v>
      </c>
      <c r="T85" s="21">
        <f t="shared" si="147"/>
        <v>7856.84</v>
      </c>
      <c r="U85" s="21">
        <f t="shared" ref="U85:AA85" si="155">((((((((U76)+(U77))+(U78))+(U79))+(U80))+(U81))+(U82))+(U83))+(U84)</f>
        <v>0</v>
      </c>
      <c r="V85" s="21">
        <f t="shared" si="155"/>
        <v>724.74</v>
      </c>
      <c r="W85" s="21">
        <f t="shared" si="155"/>
        <v>4305</v>
      </c>
      <c r="X85" s="21">
        <f t="shared" si="155"/>
        <v>0</v>
      </c>
      <c r="Y85" s="21">
        <f t="shared" si="155"/>
        <v>0</v>
      </c>
      <c r="Z85" s="21">
        <f t="shared" si="155"/>
        <v>0</v>
      </c>
      <c r="AA85" s="21">
        <f t="shared" si="155"/>
        <v>0</v>
      </c>
      <c r="AB85" s="21">
        <f t="shared" si="148"/>
        <v>5029.74</v>
      </c>
      <c r="AC85" s="21">
        <f t="shared" ref="AC85:AD85" si="156">((((((((AC76)+(AC77))+(AC78))+(AC79))+(AC80))+(AC81))+(AC82))+(AC83))+(AC84)</f>
        <v>0</v>
      </c>
      <c r="AD85" s="21">
        <f t="shared" si="156"/>
        <v>0</v>
      </c>
      <c r="AE85" s="21">
        <f t="shared" si="149"/>
        <v>28456.19</v>
      </c>
      <c r="AF85" s="21">
        <f t="shared" ref="AF85:AI85" si="157">((((((((AF76)+(AF77))+(AF78))+(AF79))+(AF80))+(AF81))+(AF82))+(AF83))+(AF84)</f>
        <v>0</v>
      </c>
      <c r="AG85" s="21">
        <f t="shared" si="157"/>
        <v>25788.46</v>
      </c>
      <c r="AH85" s="21">
        <f t="shared" si="157"/>
        <v>2678.89</v>
      </c>
      <c r="AI85" s="21">
        <f t="shared" si="157"/>
        <v>0</v>
      </c>
      <c r="AJ85" s="21">
        <f t="shared" si="150"/>
        <v>28467.35</v>
      </c>
      <c r="AK85" s="21">
        <f>((((((((AK76)+(AK77))+(AK78))+(AK79))+(AK80))+(AK81))+(AK82))+(AK83))+(AK84)</f>
        <v>0</v>
      </c>
      <c r="AL85" s="21">
        <f t="shared" si="151"/>
        <v>56923.54</v>
      </c>
    </row>
    <row r="86" ht="14.25" customHeight="1">
      <c r="A86" s="18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  <c r="AE86" s="22"/>
      <c r="AF86" s="22"/>
      <c r="AG86" s="22"/>
      <c r="AH86" s="22"/>
      <c r="AI86" s="22"/>
      <c r="AJ86" s="22"/>
      <c r="AK86" s="22"/>
      <c r="AL86" s="22"/>
    </row>
    <row r="87" ht="14.25" customHeight="1">
      <c r="A87" s="18" t="s">
        <v>122</v>
      </c>
      <c r="B87" s="20"/>
      <c r="C87" s="20"/>
      <c r="D87" s="20"/>
      <c r="E87" s="20"/>
      <c r="F87" s="20"/>
      <c r="G87" s="20"/>
      <c r="H87" s="20">
        <f>(((D87)+(E87))+(F87))+(G87)</f>
        <v>0</v>
      </c>
      <c r="I87" s="20"/>
      <c r="J87" s="20"/>
      <c r="K87" s="20"/>
      <c r="L87" s="20"/>
      <c r="M87" s="20"/>
      <c r="N87" s="20"/>
      <c r="O87" s="20">
        <f>(((((I87)+(J87))+(K87))+(L87))+(M87))+(N87)</f>
        <v>0</v>
      </c>
      <c r="P87" s="20"/>
      <c r="Q87" s="20"/>
      <c r="R87" s="20"/>
      <c r="S87" s="20"/>
      <c r="T87" s="20">
        <f>(((P87)+(Q87))+(R87))+(S87)</f>
        <v>0</v>
      </c>
      <c r="U87" s="20"/>
      <c r="V87" s="20"/>
      <c r="W87" s="20"/>
      <c r="X87" s="20"/>
      <c r="Y87" s="20"/>
      <c r="Z87" s="20"/>
      <c r="AA87" s="20"/>
      <c r="AB87" s="20">
        <f>((((((U87)+(V87))+(W87))+(X87))+(Y87))+(Z87))+(AA87)</f>
        <v>0</v>
      </c>
      <c r="AC87" s="20"/>
      <c r="AD87" s="20"/>
      <c r="AE87" s="20">
        <f>(((((((B87)+(C87))+(H87))+(O87))+(T87))+(AB87))+(AC87))+(AD87)</f>
        <v>0</v>
      </c>
      <c r="AF87" s="20"/>
      <c r="AG87" s="20"/>
      <c r="AH87" s="20"/>
      <c r="AI87" s="20"/>
      <c r="AJ87" s="20">
        <f>(((AF87)+(AG87))+(AH87))+(AI87)</f>
        <v>0</v>
      </c>
      <c r="AK87" s="20">
        <f>13770.45</f>
        <v>13770.45</v>
      </c>
      <c r="AL87" s="20">
        <f>((AE87)+(AJ87))+(AK87)</f>
        <v>13770.45</v>
      </c>
    </row>
    <row r="88" ht="14.25" customHeight="1">
      <c r="A88" s="18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</row>
    <row r="89" ht="14.25" customHeight="1">
      <c r="A89" s="18" t="s">
        <v>123</v>
      </c>
      <c r="B89" s="21">
        <f t="shared" ref="B89:G89" si="158">(((((((B31)+(B43))+(B50))+(B61))+(B66))+(B74))+(B85))+(B87)</f>
        <v>0</v>
      </c>
      <c r="C89" s="21">
        <f t="shared" si="158"/>
        <v>389480.11</v>
      </c>
      <c r="D89" s="21">
        <f t="shared" si="158"/>
        <v>0</v>
      </c>
      <c r="E89" s="21">
        <f t="shared" si="158"/>
        <v>1000</v>
      </c>
      <c r="F89" s="21">
        <f t="shared" si="158"/>
        <v>2000</v>
      </c>
      <c r="G89" s="21">
        <f t="shared" si="158"/>
        <v>500</v>
      </c>
      <c r="H89" s="21">
        <f t="shared" ref="H89:H90" si="165">(((D89)+(E89))+(F89))+(G89)</f>
        <v>3500</v>
      </c>
      <c r="I89" s="21">
        <f t="shared" ref="I89:N89" si="159">(((((((I31)+(I43))+(I50))+(I61))+(I66))+(I74))+(I85))+(I87)</f>
        <v>204.37</v>
      </c>
      <c r="J89" s="21">
        <f t="shared" si="159"/>
        <v>16510.4</v>
      </c>
      <c r="K89" s="21">
        <f t="shared" si="159"/>
        <v>635</v>
      </c>
      <c r="L89" s="21">
        <f t="shared" si="159"/>
        <v>163.31</v>
      </c>
      <c r="M89" s="21">
        <f t="shared" si="159"/>
        <v>3730.81</v>
      </c>
      <c r="N89" s="21">
        <f t="shared" si="159"/>
        <v>14595.01</v>
      </c>
      <c r="O89" s="21">
        <f t="shared" ref="O89:O90" si="167">(((((I89)+(J89))+(K89))+(L89))+(M89))+(N89)</f>
        <v>35838.9</v>
      </c>
      <c r="P89" s="21">
        <f t="shared" ref="P89:S89" si="160">(((((((P31)+(P43))+(P50))+(P61))+(P66))+(P74))+(P85))+(P87)</f>
        <v>0</v>
      </c>
      <c r="Q89" s="21">
        <f t="shared" si="160"/>
        <v>7856.84</v>
      </c>
      <c r="R89" s="21">
        <f t="shared" si="160"/>
        <v>2000</v>
      </c>
      <c r="S89" s="21">
        <f t="shared" si="160"/>
        <v>2114.74</v>
      </c>
      <c r="T89" s="21">
        <f t="shared" ref="T89:T90" si="169">(((P89)+(Q89))+(R89))+(S89)</f>
        <v>11971.58</v>
      </c>
      <c r="U89" s="21">
        <f t="shared" ref="U89:AA89" si="161">(((((((U31)+(U43))+(U50))+(U61))+(U66))+(U74))+(U85))+(U87)</f>
        <v>0</v>
      </c>
      <c r="V89" s="21">
        <f t="shared" si="161"/>
        <v>7229.87</v>
      </c>
      <c r="W89" s="21">
        <f t="shared" si="161"/>
        <v>4305</v>
      </c>
      <c r="X89" s="21">
        <f t="shared" si="161"/>
        <v>2081.69</v>
      </c>
      <c r="Y89" s="21">
        <f t="shared" si="161"/>
        <v>1565.61</v>
      </c>
      <c r="Z89" s="21">
        <f t="shared" si="161"/>
        <v>2812.5</v>
      </c>
      <c r="AA89" s="21">
        <f t="shared" si="161"/>
        <v>2814.55</v>
      </c>
      <c r="AB89" s="21">
        <f t="shared" ref="AB89:AB90" si="171">((((((U89)+(V89))+(W89))+(X89))+(Y89))+(Z89))+(AA89)</f>
        <v>20809.22</v>
      </c>
      <c r="AC89" s="21">
        <f t="shared" ref="AC89:AD89" si="162">(((((((AC31)+(AC43))+(AC50))+(AC61))+(AC66))+(AC74))+(AC85))+(AC87)</f>
        <v>4639.95</v>
      </c>
      <c r="AD89" s="21">
        <f t="shared" si="162"/>
        <v>2500</v>
      </c>
      <c r="AE89" s="21">
        <f t="shared" ref="AE89:AE90" si="173">(((((((B89)+(C89))+(H89))+(O89))+(T89))+(AB89))+(AC89))+(AD89)</f>
        <v>468739.76</v>
      </c>
      <c r="AF89" s="21">
        <f t="shared" ref="AF89:AI89" si="163">(((((((AF31)+(AF43))+(AF50))+(AF61))+(AF66))+(AF74))+(AF85))+(AF87)</f>
        <v>15568.74</v>
      </c>
      <c r="AG89" s="21">
        <f t="shared" si="163"/>
        <v>93055.35</v>
      </c>
      <c r="AH89" s="21">
        <f t="shared" si="163"/>
        <v>6464.89</v>
      </c>
      <c r="AI89" s="21">
        <f t="shared" si="163"/>
        <v>1514.08</v>
      </c>
      <c r="AJ89" s="21">
        <f t="shared" ref="AJ89:AJ90" si="175">(((AF89)+(AG89))+(AH89))+(AI89)</f>
        <v>116603.06</v>
      </c>
      <c r="AK89" s="21">
        <f>(((((((AK31)+(AK43))+(AK50))+(AK61))+(AK66))+(AK74))+(AK85))+(AK87)</f>
        <v>13770.45</v>
      </c>
      <c r="AL89" s="21">
        <f t="shared" ref="AL89:AL90" si="176">((AE89)+(AJ89))+(AK89)</f>
        <v>599113.27</v>
      </c>
    </row>
    <row r="90" ht="14.25" hidden="1" customHeight="1">
      <c r="A90" s="18" t="s">
        <v>124</v>
      </c>
      <c r="B90" s="21">
        <f t="shared" ref="B90:G90" si="164">(B25)-(B89)</f>
        <v>0</v>
      </c>
      <c r="C90" s="21">
        <f t="shared" si="164"/>
        <v>1195957.54</v>
      </c>
      <c r="D90" s="21">
        <f t="shared" si="164"/>
        <v>0</v>
      </c>
      <c r="E90" s="21">
        <f t="shared" si="164"/>
        <v>-1000</v>
      </c>
      <c r="F90" s="21">
        <f t="shared" si="164"/>
        <v>-2000</v>
      </c>
      <c r="G90" s="21">
        <f t="shared" si="164"/>
        <v>-500</v>
      </c>
      <c r="H90" s="21">
        <f t="shared" si="165"/>
        <v>-3500</v>
      </c>
      <c r="I90" s="21">
        <f t="shared" ref="I90:N90" si="166">(I25)-(I89)</f>
        <v>-204.37</v>
      </c>
      <c r="J90" s="21">
        <f t="shared" si="166"/>
        <v>-16510.4</v>
      </c>
      <c r="K90" s="21">
        <f t="shared" si="166"/>
        <v>-635</v>
      </c>
      <c r="L90" s="21">
        <f t="shared" si="166"/>
        <v>-163.31</v>
      </c>
      <c r="M90" s="21">
        <f t="shared" si="166"/>
        <v>-3730.81</v>
      </c>
      <c r="N90" s="21">
        <f t="shared" si="166"/>
        <v>-14595.01</v>
      </c>
      <c r="O90" s="21">
        <f t="shared" si="167"/>
        <v>-35838.9</v>
      </c>
      <c r="P90" s="21">
        <f t="shared" ref="P90:S90" si="168">(P25)-(P89)</f>
        <v>0</v>
      </c>
      <c r="Q90" s="21">
        <f t="shared" si="168"/>
        <v>-7856.84</v>
      </c>
      <c r="R90" s="21">
        <f t="shared" si="168"/>
        <v>-2000</v>
      </c>
      <c r="S90" s="21">
        <f t="shared" si="168"/>
        <v>-2114.74</v>
      </c>
      <c r="T90" s="21">
        <f t="shared" si="169"/>
        <v>-11971.58</v>
      </c>
      <c r="U90" s="21">
        <f t="shared" ref="U90:AA90" si="170">(U25)-(U89)</f>
        <v>0</v>
      </c>
      <c r="V90" s="21">
        <f t="shared" si="170"/>
        <v>-7229.87</v>
      </c>
      <c r="W90" s="21">
        <f t="shared" si="170"/>
        <v>-4305</v>
      </c>
      <c r="X90" s="21">
        <f t="shared" si="170"/>
        <v>-2081.69</v>
      </c>
      <c r="Y90" s="21">
        <f t="shared" si="170"/>
        <v>-1565.61</v>
      </c>
      <c r="Z90" s="21">
        <f t="shared" si="170"/>
        <v>-2812.5</v>
      </c>
      <c r="AA90" s="21">
        <f t="shared" si="170"/>
        <v>-2814.55</v>
      </c>
      <c r="AB90" s="21">
        <f t="shared" si="171"/>
        <v>-20809.22</v>
      </c>
      <c r="AC90" s="21">
        <f t="shared" ref="AC90:AD90" si="172">(AC25)-(AC89)</f>
        <v>-1487.68</v>
      </c>
      <c r="AD90" s="21">
        <f t="shared" si="172"/>
        <v>-2500</v>
      </c>
      <c r="AE90" s="21">
        <f t="shared" si="173"/>
        <v>1119850.16</v>
      </c>
      <c r="AF90" s="21">
        <f t="shared" ref="AF90:AI90" si="174">(AF25)-(AF89)</f>
        <v>-15568.74</v>
      </c>
      <c r="AG90" s="21">
        <f t="shared" si="174"/>
        <v>-93054.57</v>
      </c>
      <c r="AH90" s="21">
        <f t="shared" si="174"/>
        <v>-6464.89</v>
      </c>
      <c r="AI90" s="21">
        <f t="shared" si="174"/>
        <v>-1514.08</v>
      </c>
      <c r="AJ90" s="21">
        <f t="shared" si="175"/>
        <v>-116602.28</v>
      </c>
      <c r="AK90" s="21">
        <f>(AK25)-(AK89)</f>
        <v>-9481.89</v>
      </c>
      <c r="AL90" s="21">
        <f t="shared" si="176"/>
        <v>993765.99</v>
      </c>
    </row>
    <row r="91" ht="14.25" customHeight="1">
      <c r="A91" s="18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  <c r="AE91" s="22"/>
      <c r="AF91" s="22"/>
      <c r="AG91" s="22"/>
      <c r="AH91" s="22"/>
      <c r="AI91" s="22"/>
      <c r="AJ91" s="22"/>
      <c r="AK91" s="22"/>
      <c r="AL91" s="22"/>
    </row>
    <row r="92" ht="14.25" customHeight="1">
      <c r="A92" s="18" t="s">
        <v>125</v>
      </c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  <c r="Y92" s="20"/>
      <c r="Z92" s="20"/>
      <c r="AA92" s="20"/>
      <c r="AB92" s="20"/>
      <c r="AC92" s="20"/>
      <c r="AD92" s="20"/>
      <c r="AE92" s="20"/>
      <c r="AF92" s="20"/>
      <c r="AG92" s="20"/>
      <c r="AH92" s="20"/>
      <c r="AI92" s="20"/>
      <c r="AJ92" s="20"/>
      <c r="AK92" s="20"/>
      <c r="AL92" s="20"/>
    </row>
    <row r="93" ht="14.25" customHeight="1">
      <c r="A93" s="18" t="s">
        <v>126</v>
      </c>
      <c r="B93" s="20"/>
      <c r="C93" s="20"/>
      <c r="D93" s="20"/>
      <c r="E93" s="20"/>
      <c r="F93" s="20"/>
      <c r="G93" s="20"/>
      <c r="H93" s="20">
        <f t="shared" ref="H93:H101" si="177">(((D93)+(E93))+(F93))+(G93)</f>
        <v>0</v>
      </c>
      <c r="I93" s="20"/>
      <c r="J93" s="20"/>
      <c r="K93" s="20"/>
      <c r="L93" s="20"/>
      <c r="M93" s="20"/>
      <c r="N93" s="20"/>
      <c r="O93" s="20">
        <f t="shared" ref="O93:O101" si="178">(((((I93)+(J93))+(K93))+(L93))+(M93))+(N93)</f>
        <v>0</v>
      </c>
      <c r="P93" s="20"/>
      <c r="Q93" s="20"/>
      <c r="R93" s="20"/>
      <c r="S93" s="20"/>
      <c r="T93" s="20">
        <f t="shared" ref="T93:T101" si="179">(((P93)+(Q93))+(R93))+(S93)</f>
        <v>0</v>
      </c>
      <c r="U93" s="20"/>
      <c r="V93" s="20"/>
      <c r="W93" s="20"/>
      <c r="X93" s="20"/>
      <c r="Y93" s="20"/>
      <c r="Z93" s="20"/>
      <c r="AA93" s="20"/>
      <c r="AB93" s="20">
        <f t="shared" ref="AB93:AB101" si="180">((((((U93)+(V93))+(W93))+(X93))+(Y93))+(Z93))+(AA93)</f>
        <v>0</v>
      </c>
      <c r="AC93" s="20"/>
      <c r="AD93" s="20"/>
      <c r="AE93" s="20">
        <f t="shared" ref="AE93:AE101" si="181">(((((((B93)+(C93))+(H93))+(O93))+(T93))+(AB93))+(AC93))+(AD93)</f>
        <v>0</v>
      </c>
      <c r="AF93" s="20"/>
      <c r="AG93" s="20"/>
      <c r="AH93" s="20"/>
      <c r="AI93" s="20"/>
      <c r="AJ93" s="20">
        <f t="shared" ref="AJ93:AJ101" si="182">(((AF93)+(AG93))+(AH93))+(AI93)</f>
        <v>0</v>
      </c>
      <c r="AK93" s="20"/>
      <c r="AL93" s="20">
        <f t="shared" ref="AL93:AL101" si="183">((AE93)+(AJ93))+(AK93)</f>
        <v>0</v>
      </c>
    </row>
    <row r="94" ht="14.25" customHeight="1">
      <c r="A94" s="18" t="s">
        <v>127</v>
      </c>
      <c r="B94" s="20"/>
      <c r="C94" s="20"/>
      <c r="D94" s="20"/>
      <c r="E94" s="20"/>
      <c r="F94" s="20"/>
      <c r="G94" s="20"/>
      <c r="H94" s="20">
        <f t="shared" si="177"/>
        <v>0</v>
      </c>
      <c r="I94" s="20"/>
      <c r="J94" s="20"/>
      <c r="K94" s="20"/>
      <c r="L94" s="20"/>
      <c r="M94" s="20"/>
      <c r="N94" s="20"/>
      <c r="O94" s="20">
        <f t="shared" si="178"/>
        <v>0</v>
      </c>
      <c r="P94" s="20"/>
      <c r="Q94" s="20"/>
      <c r="R94" s="20"/>
      <c r="S94" s="20"/>
      <c r="T94" s="20">
        <f t="shared" si="179"/>
        <v>0</v>
      </c>
      <c r="U94" s="20"/>
      <c r="V94" s="20"/>
      <c r="W94" s="20"/>
      <c r="X94" s="20"/>
      <c r="Y94" s="20"/>
      <c r="Z94" s="20"/>
      <c r="AA94" s="20"/>
      <c r="AB94" s="20">
        <f t="shared" si="180"/>
        <v>0</v>
      </c>
      <c r="AC94" s="20"/>
      <c r="AD94" s="20"/>
      <c r="AE94" s="20">
        <f t="shared" si="181"/>
        <v>0</v>
      </c>
      <c r="AF94" s="20"/>
      <c r="AG94" s="20">
        <f>33022.64</f>
        <v>33022.64</v>
      </c>
      <c r="AH94" s="20"/>
      <c r="AI94" s="20"/>
      <c r="AJ94" s="20">
        <f t="shared" si="182"/>
        <v>33022.64</v>
      </c>
      <c r="AK94" s="20"/>
      <c r="AL94" s="20">
        <f t="shared" si="183"/>
        <v>33022.64</v>
      </c>
    </row>
    <row r="95" ht="14.25" customHeight="1">
      <c r="A95" s="18" t="s">
        <v>128</v>
      </c>
      <c r="B95" s="20"/>
      <c r="C95" s="20"/>
      <c r="D95" s="20"/>
      <c r="E95" s="20"/>
      <c r="F95" s="20"/>
      <c r="G95" s="20"/>
      <c r="H95" s="20">
        <f t="shared" si="177"/>
        <v>0</v>
      </c>
      <c r="I95" s="20"/>
      <c r="J95" s="20"/>
      <c r="K95" s="20"/>
      <c r="L95" s="20"/>
      <c r="M95" s="20"/>
      <c r="N95" s="20"/>
      <c r="O95" s="20">
        <f t="shared" si="178"/>
        <v>0</v>
      </c>
      <c r="P95" s="20"/>
      <c r="Q95" s="20"/>
      <c r="R95" s="20"/>
      <c r="S95" s="20"/>
      <c r="T95" s="20">
        <f t="shared" si="179"/>
        <v>0</v>
      </c>
      <c r="U95" s="20"/>
      <c r="V95" s="20"/>
      <c r="W95" s="20"/>
      <c r="X95" s="20"/>
      <c r="Y95" s="20"/>
      <c r="Z95" s="20"/>
      <c r="AA95" s="20"/>
      <c r="AB95" s="20">
        <f t="shared" si="180"/>
        <v>0</v>
      </c>
      <c r="AC95" s="20"/>
      <c r="AD95" s="20"/>
      <c r="AE95" s="20">
        <f t="shared" si="181"/>
        <v>0</v>
      </c>
      <c r="AF95" s="20"/>
      <c r="AG95" s="20">
        <f>13226.44</f>
        <v>13226.44</v>
      </c>
      <c r="AH95" s="20"/>
      <c r="AI95" s="20"/>
      <c r="AJ95" s="20">
        <f t="shared" si="182"/>
        <v>13226.44</v>
      </c>
      <c r="AK95" s="20"/>
      <c r="AL95" s="20">
        <f t="shared" si="183"/>
        <v>13226.44</v>
      </c>
    </row>
    <row r="96" ht="14.25" customHeight="1">
      <c r="A96" s="18" t="s">
        <v>129</v>
      </c>
      <c r="B96" s="20"/>
      <c r="C96" s="20"/>
      <c r="D96" s="20"/>
      <c r="E96" s="20"/>
      <c r="F96" s="20"/>
      <c r="G96" s="20"/>
      <c r="H96" s="20">
        <f t="shared" si="177"/>
        <v>0</v>
      </c>
      <c r="I96" s="20"/>
      <c r="J96" s="20"/>
      <c r="K96" s="20"/>
      <c r="L96" s="20"/>
      <c r="M96" s="20"/>
      <c r="N96" s="20"/>
      <c r="O96" s="20">
        <f t="shared" si="178"/>
        <v>0</v>
      </c>
      <c r="P96" s="20"/>
      <c r="Q96" s="20"/>
      <c r="R96" s="20"/>
      <c r="S96" s="20"/>
      <c r="T96" s="20">
        <f t="shared" si="179"/>
        <v>0</v>
      </c>
      <c r="U96" s="20"/>
      <c r="V96" s="20"/>
      <c r="W96" s="20"/>
      <c r="X96" s="20"/>
      <c r="Y96" s="20"/>
      <c r="Z96" s="20"/>
      <c r="AA96" s="20"/>
      <c r="AB96" s="20">
        <f t="shared" si="180"/>
        <v>0</v>
      </c>
      <c r="AC96" s="20"/>
      <c r="AD96" s="20"/>
      <c r="AE96" s="20">
        <f t="shared" si="181"/>
        <v>0</v>
      </c>
      <c r="AF96" s="20"/>
      <c r="AG96" s="20">
        <f>-56917.65</f>
        <v>-56917.65</v>
      </c>
      <c r="AH96" s="20"/>
      <c r="AI96" s="20"/>
      <c r="AJ96" s="20">
        <f t="shared" si="182"/>
        <v>-56917.65</v>
      </c>
      <c r="AK96" s="20"/>
      <c r="AL96" s="20">
        <f t="shared" si="183"/>
        <v>-56917.65</v>
      </c>
    </row>
    <row r="97" ht="14.25" customHeight="1">
      <c r="A97" s="18" t="s">
        <v>130</v>
      </c>
      <c r="B97" s="20"/>
      <c r="C97" s="20"/>
      <c r="D97" s="20"/>
      <c r="E97" s="20"/>
      <c r="F97" s="20"/>
      <c r="G97" s="20"/>
      <c r="H97" s="20">
        <f t="shared" si="177"/>
        <v>0</v>
      </c>
      <c r="I97" s="20"/>
      <c r="J97" s="20"/>
      <c r="K97" s="20"/>
      <c r="L97" s="20"/>
      <c r="M97" s="20"/>
      <c r="N97" s="20"/>
      <c r="O97" s="20">
        <f t="shared" si="178"/>
        <v>0</v>
      </c>
      <c r="P97" s="20"/>
      <c r="Q97" s="20"/>
      <c r="R97" s="20"/>
      <c r="S97" s="20"/>
      <c r="T97" s="20">
        <f t="shared" si="179"/>
        <v>0</v>
      </c>
      <c r="U97" s="20"/>
      <c r="V97" s="20"/>
      <c r="W97" s="20"/>
      <c r="X97" s="20"/>
      <c r="Y97" s="20"/>
      <c r="Z97" s="20"/>
      <c r="AA97" s="20"/>
      <c r="AB97" s="20">
        <f t="shared" si="180"/>
        <v>0</v>
      </c>
      <c r="AC97" s="20"/>
      <c r="AD97" s="20"/>
      <c r="AE97" s="20">
        <f t="shared" si="181"/>
        <v>0</v>
      </c>
      <c r="AF97" s="20"/>
      <c r="AG97" s="20">
        <f>25841.14</f>
        <v>25841.14</v>
      </c>
      <c r="AH97" s="20"/>
      <c r="AI97" s="20"/>
      <c r="AJ97" s="20">
        <f t="shared" si="182"/>
        <v>25841.14</v>
      </c>
      <c r="AK97" s="20"/>
      <c r="AL97" s="20">
        <f t="shared" si="183"/>
        <v>25841.14</v>
      </c>
    </row>
    <row r="98" ht="14.25" customHeight="1">
      <c r="A98" s="18" t="s">
        <v>131</v>
      </c>
      <c r="B98" s="20"/>
      <c r="C98" s="20"/>
      <c r="D98" s="20"/>
      <c r="E98" s="20"/>
      <c r="F98" s="20"/>
      <c r="G98" s="20"/>
      <c r="H98" s="20">
        <f t="shared" si="177"/>
        <v>0</v>
      </c>
      <c r="I98" s="20"/>
      <c r="J98" s="20"/>
      <c r="K98" s="20"/>
      <c r="L98" s="20"/>
      <c r="M98" s="20"/>
      <c r="N98" s="20"/>
      <c r="O98" s="20">
        <f t="shared" si="178"/>
        <v>0</v>
      </c>
      <c r="P98" s="20"/>
      <c r="Q98" s="20"/>
      <c r="R98" s="20"/>
      <c r="S98" s="20"/>
      <c r="T98" s="20">
        <f t="shared" si="179"/>
        <v>0</v>
      </c>
      <c r="U98" s="20"/>
      <c r="V98" s="20"/>
      <c r="W98" s="20"/>
      <c r="X98" s="20"/>
      <c r="Y98" s="20"/>
      <c r="Z98" s="20"/>
      <c r="AA98" s="20"/>
      <c r="AB98" s="20">
        <f t="shared" si="180"/>
        <v>0</v>
      </c>
      <c r="AC98" s="20"/>
      <c r="AD98" s="20"/>
      <c r="AE98" s="20">
        <f t="shared" si="181"/>
        <v>0</v>
      </c>
      <c r="AF98" s="20"/>
      <c r="AG98" s="20">
        <f>-2543.49</f>
        <v>-2543.49</v>
      </c>
      <c r="AH98" s="20"/>
      <c r="AI98" s="20"/>
      <c r="AJ98" s="20">
        <f t="shared" si="182"/>
        <v>-2543.49</v>
      </c>
      <c r="AK98" s="20"/>
      <c r="AL98" s="20">
        <f t="shared" si="183"/>
        <v>-2543.49</v>
      </c>
    </row>
    <row r="99" ht="14.25" customHeight="1">
      <c r="A99" s="18" t="s">
        <v>132</v>
      </c>
      <c r="B99" s="21">
        <f t="shared" ref="B99:G99" si="184">(((((B93)+(B94))+(B95))+(B96))+(B97))+(B98)</f>
        <v>0</v>
      </c>
      <c r="C99" s="21">
        <f t="shared" si="184"/>
        <v>0</v>
      </c>
      <c r="D99" s="21">
        <f t="shared" si="184"/>
        <v>0</v>
      </c>
      <c r="E99" s="21">
        <f t="shared" si="184"/>
        <v>0</v>
      </c>
      <c r="F99" s="21">
        <f t="shared" si="184"/>
        <v>0</v>
      </c>
      <c r="G99" s="21">
        <f t="shared" si="184"/>
        <v>0</v>
      </c>
      <c r="H99" s="21">
        <f t="shared" si="177"/>
        <v>0</v>
      </c>
      <c r="I99" s="21">
        <f t="shared" ref="I99:N99" si="185">(((((I93)+(I94))+(I95))+(I96))+(I97))+(I98)</f>
        <v>0</v>
      </c>
      <c r="J99" s="21">
        <f t="shared" si="185"/>
        <v>0</v>
      </c>
      <c r="K99" s="21">
        <f t="shared" si="185"/>
        <v>0</v>
      </c>
      <c r="L99" s="21">
        <f t="shared" si="185"/>
        <v>0</v>
      </c>
      <c r="M99" s="21">
        <f t="shared" si="185"/>
        <v>0</v>
      </c>
      <c r="N99" s="21">
        <f t="shared" si="185"/>
        <v>0</v>
      </c>
      <c r="O99" s="21">
        <f t="shared" si="178"/>
        <v>0</v>
      </c>
      <c r="P99" s="21">
        <f t="shared" ref="P99:S99" si="186">(((((P93)+(P94))+(P95))+(P96))+(P97))+(P98)</f>
        <v>0</v>
      </c>
      <c r="Q99" s="21">
        <f t="shared" si="186"/>
        <v>0</v>
      </c>
      <c r="R99" s="21">
        <f t="shared" si="186"/>
        <v>0</v>
      </c>
      <c r="S99" s="21">
        <f t="shared" si="186"/>
        <v>0</v>
      </c>
      <c r="T99" s="21">
        <f t="shared" si="179"/>
        <v>0</v>
      </c>
      <c r="U99" s="21">
        <f t="shared" ref="U99:AA99" si="187">(((((U93)+(U94))+(U95))+(U96))+(U97))+(U98)</f>
        <v>0</v>
      </c>
      <c r="V99" s="21">
        <f t="shared" si="187"/>
        <v>0</v>
      </c>
      <c r="W99" s="21">
        <f t="shared" si="187"/>
        <v>0</v>
      </c>
      <c r="X99" s="21">
        <f t="shared" si="187"/>
        <v>0</v>
      </c>
      <c r="Y99" s="21">
        <f t="shared" si="187"/>
        <v>0</v>
      </c>
      <c r="Z99" s="21">
        <f t="shared" si="187"/>
        <v>0</v>
      </c>
      <c r="AA99" s="21">
        <f t="shared" si="187"/>
        <v>0</v>
      </c>
      <c r="AB99" s="21">
        <f t="shared" si="180"/>
        <v>0</v>
      </c>
      <c r="AC99" s="21">
        <f t="shared" ref="AC99:AD99" si="188">(((((AC93)+(AC94))+(AC95))+(AC96))+(AC97))+(AC98)</f>
        <v>0</v>
      </c>
      <c r="AD99" s="21">
        <f t="shared" si="188"/>
        <v>0</v>
      </c>
      <c r="AE99" s="21">
        <f t="shared" si="181"/>
        <v>0</v>
      </c>
      <c r="AF99" s="21">
        <f t="shared" ref="AF99:AI99" si="189">(((((AF93)+(AF94))+(AF95))+(AF96))+(AF97))+(AF98)</f>
        <v>0</v>
      </c>
      <c r="AG99" s="21">
        <f t="shared" si="189"/>
        <v>12629.08</v>
      </c>
      <c r="AH99" s="21">
        <f t="shared" si="189"/>
        <v>0</v>
      </c>
      <c r="AI99" s="21">
        <f t="shared" si="189"/>
        <v>0</v>
      </c>
      <c r="AJ99" s="21">
        <f t="shared" si="182"/>
        <v>12629.08</v>
      </c>
      <c r="AK99" s="21">
        <f>(((((AK93)+(AK94))+(AK95))+(AK96))+(AK97))+(AK98)</f>
        <v>0</v>
      </c>
      <c r="AL99" s="21">
        <f t="shared" si="183"/>
        <v>12629.08</v>
      </c>
    </row>
    <row r="100" ht="14.25" hidden="1" customHeight="1">
      <c r="A100" s="18" t="s">
        <v>133</v>
      </c>
      <c r="B100" s="21">
        <f t="shared" ref="B100:G100" si="190">B99</f>
        <v>0</v>
      </c>
      <c r="C100" s="21">
        <f t="shared" si="190"/>
        <v>0</v>
      </c>
      <c r="D100" s="21">
        <f t="shared" si="190"/>
        <v>0</v>
      </c>
      <c r="E100" s="21">
        <f t="shared" si="190"/>
        <v>0</v>
      </c>
      <c r="F100" s="21">
        <f t="shared" si="190"/>
        <v>0</v>
      </c>
      <c r="G100" s="21">
        <f t="shared" si="190"/>
        <v>0</v>
      </c>
      <c r="H100" s="21">
        <f t="shared" si="177"/>
        <v>0</v>
      </c>
      <c r="I100" s="21">
        <f t="shared" ref="I100:N100" si="191">I99</f>
        <v>0</v>
      </c>
      <c r="J100" s="21">
        <f t="shared" si="191"/>
        <v>0</v>
      </c>
      <c r="K100" s="21">
        <f t="shared" si="191"/>
        <v>0</v>
      </c>
      <c r="L100" s="21">
        <f t="shared" si="191"/>
        <v>0</v>
      </c>
      <c r="M100" s="21">
        <f t="shared" si="191"/>
        <v>0</v>
      </c>
      <c r="N100" s="21">
        <f t="shared" si="191"/>
        <v>0</v>
      </c>
      <c r="O100" s="21">
        <f t="shared" si="178"/>
        <v>0</v>
      </c>
      <c r="P100" s="21">
        <f t="shared" ref="P100:S100" si="192">P99</f>
        <v>0</v>
      </c>
      <c r="Q100" s="21">
        <f t="shared" si="192"/>
        <v>0</v>
      </c>
      <c r="R100" s="21">
        <f t="shared" si="192"/>
        <v>0</v>
      </c>
      <c r="S100" s="21">
        <f t="shared" si="192"/>
        <v>0</v>
      </c>
      <c r="T100" s="21">
        <f t="shared" si="179"/>
        <v>0</v>
      </c>
      <c r="U100" s="21">
        <f t="shared" ref="U100:AA100" si="193">U99</f>
        <v>0</v>
      </c>
      <c r="V100" s="21">
        <f t="shared" si="193"/>
        <v>0</v>
      </c>
      <c r="W100" s="21">
        <f t="shared" si="193"/>
        <v>0</v>
      </c>
      <c r="X100" s="21">
        <f t="shared" si="193"/>
        <v>0</v>
      </c>
      <c r="Y100" s="21">
        <f t="shared" si="193"/>
        <v>0</v>
      </c>
      <c r="Z100" s="21">
        <f t="shared" si="193"/>
        <v>0</v>
      </c>
      <c r="AA100" s="21">
        <f t="shared" si="193"/>
        <v>0</v>
      </c>
      <c r="AB100" s="21">
        <f t="shared" si="180"/>
        <v>0</v>
      </c>
      <c r="AC100" s="21">
        <f t="shared" ref="AC100:AD100" si="194">AC99</f>
        <v>0</v>
      </c>
      <c r="AD100" s="21">
        <f t="shared" si="194"/>
        <v>0</v>
      </c>
      <c r="AE100" s="21">
        <f t="shared" si="181"/>
        <v>0</v>
      </c>
      <c r="AF100" s="21">
        <f t="shared" ref="AF100:AI100" si="195">AF99</f>
        <v>0</v>
      </c>
      <c r="AG100" s="21">
        <f t="shared" si="195"/>
        <v>12629.08</v>
      </c>
      <c r="AH100" s="21">
        <f t="shared" si="195"/>
        <v>0</v>
      </c>
      <c r="AI100" s="21">
        <f t="shared" si="195"/>
        <v>0</v>
      </c>
      <c r="AJ100" s="21">
        <f t="shared" si="182"/>
        <v>12629.08</v>
      </c>
      <c r="AK100" s="21">
        <f>AK99</f>
        <v>0</v>
      </c>
      <c r="AL100" s="21">
        <f t="shared" si="183"/>
        <v>12629.08</v>
      </c>
    </row>
    <row r="101" ht="14.25" hidden="1" customHeight="1">
      <c r="A101" s="18" t="s">
        <v>134</v>
      </c>
      <c r="B101" s="21">
        <f t="shared" ref="B101:G101" si="196">(B100)-(0)</f>
        <v>0</v>
      </c>
      <c r="C101" s="21">
        <f t="shared" si="196"/>
        <v>0</v>
      </c>
      <c r="D101" s="21">
        <f t="shared" si="196"/>
        <v>0</v>
      </c>
      <c r="E101" s="21">
        <f t="shared" si="196"/>
        <v>0</v>
      </c>
      <c r="F101" s="21">
        <f t="shared" si="196"/>
        <v>0</v>
      </c>
      <c r="G101" s="21">
        <f t="shared" si="196"/>
        <v>0</v>
      </c>
      <c r="H101" s="21">
        <f t="shared" si="177"/>
        <v>0</v>
      </c>
      <c r="I101" s="21">
        <f t="shared" ref="I101:N101" si="197">(I100)-(0)</f>
        <v>0</v>
      </c>
      <c r="J101" s="21">
        <f t="shared" si="197"/>
        <v>0</v>
      </c>
      <c r="K101" s="21">
        <f t="shared" si="197"/>
        <v>0</v>
      </c>
      <c r="L101" s="21">
        <f t="shared" si="197"/>
        <v>0</v>
      </c>
      <c r="M101" s="21">
        <f t="shared" si="197"/>
        <v>0</v>
      </c>
      <c r="N101" s="21">
        <f t="shared" si="197"/>
        <v>0</v>
      </c>
      <c r="O101" s="21">
        <f t="shared" si="178"/>
        <v>0</v>
      </c>
      <c r="P101" s="21">
        <f t="shared" ref="P101:S101" si="198">(P100)-(0)</f>
        <v>0</v>
      </c>
      <c r="Q101" s="21">
        <f t="shared" si="198"/>
        <v>0</v>
      </c>
      <c r="R101" s="21">
        <f t="shared" si="198"/>
        <v>0</v>
      </c>
      <c r="S101" s="21">
        <f t="shared" si="198"/>
        <v>0</v>
      </c>
      <c r="T101" s="21">
        <f t="shared" si="179"/>
        <v>0</v>
      </c>
      <c r="U101" s="21">
        <f t="shared" ref="U101:AA101" si="199">(U100)-(0)</f>
        <v>0</v>
      </c>
      <c r="V101" s="21">
        <f t="shared" si="199"/>
        <v>0</v>
      </c>
      <c r="W101" s="21">
        <f t="shared" si="199"/>
        <v>0</v>
      </c>
      <c r="X101" s="21">
        <f t="shared" si="199"/>
        <v>0</v>
      </c>
      <c r="Y101" s="21">
        <f t="shared" si="199"/>
        <v>0</v>
      </c>
      <c r="Z101" s="21">
        <f t="shared" si="199"/>
        <v>0</v>
      </c>
      <c r="AA101" s="21">
        <f t="shared" si="199"/>
        <v>0</v>
      </c>
      <c r="AB101" s="21">
        <f t="shared" si="180"/>
        <v>0</v>
      </c>
      <c r="AC101" s="21">
        <f t="shared" ref="AC101:AD101" si="200">(AC100)-(0)</f>
        <v>0</v>
      </c>
      <c r="AD101" s="21">
        <f t="shared" si="200"/>
        <v>0</v>
      </c>
      <c r="AE101" s="21">
        <f t="shared" si="181"/>
        <v>0</v>
      </c>
      <c r="AF101" s="21">
        <f t="shared" ref="AF101:AI101" si="201">(AF100)-(0)</f>
        <v>0</v>
      </c>
      <c r="AG101" s="21">
        <f t="shared" si="201"/>
        <v>12629.08</v>
      </c>
      <c r="AH101" s="21">
        <f t="shared" si="201"/>
        <v>0</v>
      </c>
      <c r="AI101" s="21">
        <f t="shared" si="201"/>
        <v>0</v>
      </c>
      <c r="AJ101" s="21">
        <f t="shared" si="182"/>
        <v>12629.08</v>
      </c>
      <c r="AK101" s="21">
        <f>(AK100)-(0)</f>
        <v>0</v>
      </c>
      <c r="AL101" s="21">
        <f t="shared" si="183"/>
        <v>12629.08</v>
      </c>
    </row>
    <row r="102" ht="14.25" customHeight="1">
      <c r="A102" s="18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  <c r="AA102" s="22"/>
      <c r="AB102" s="22"/>
      <c r="AC102" s="22"/>
      <c r="AD102" s="22"/>
      <c r="AE102" s="22"/>
      <c r="AF102" s="22"/>
      <c r="AG102" s="22"/>
      <c r="AH102" s="22"/>
      <c r="AI102" s="22"/>
      <c r="AJ102" s="22"/>
      <c r="AK102" s="22"/>
      <c r="AL102" s="22"/>
    </row>
    <row r="103" ht="14.25" customHeight="1">
      <c r="A103" s="18" t="s">
        <v>135</v>
      </c>
      <c r="B103" s="25">
        <f t="shared" ref="B103:G103" si="202">(B90)+(B101)</f>
        <v>0</v>
      </c>
      <c r="C103" s="25">
        <f t="shared" si="202"/>
        <v>1195957.54</v>
      </c>
      <c r="D103" s="25">
        <f t="shared" si="202"/>
        <v>0</v>
      </c>
      <c r="E103" s="25">
        <f t="shared" si="202"/>
        <v>-1000</v>
      </c>
      <c r="F103" s="25">
        <f t="shared" si="202"/>
        <v>-2000</v>
      </c>
      <c r="G103" s="25">
        <f t="shared" si="202"/>
        <v>-500</v>
      </c>
      <c r="H103" s="25">
        <f>(((D103)+(E103))+(F103))+(G103)</f>
        <v>-3500</v>
      </c>
      <c r="I103" s="25">
        <f t="shared" ref="I103:N103" si="203">(I90)+(I101)</f>
        <v>-204.37</v>
      </c>
      <c r="J103" s="25">
        <f t="shared" si="203"/>
        <v>-16510.4</v>
      </c>
      <c r="K103" s="25">
        <f t="shared" si="203"/>
        <v>-635</v>
      </c>
      <c r="L103" s="25">
        <f t="shared" si="203"/>
        <v>-163.31</v>
      </c>
      <c r="M103" s="25">
        <f t="shared" si="203"/>
        <v>-3730.81</v>
      </c>
      <c r="N103" s="25">
        <f t="shared" si="203"/>
        <v>-14595.01</v>
      </c>
      <c r="O103" s="25">
        <f>(((((I103)+(J103))+(K103))+(L103))+(M103))+(N103)</f>
        <v>-35838.9</v>
      </c>
      <c r="P103" s="25">
        <f t="shared" ref="P103:S103" si="204">(P90)+(P101)</f>
        <v>0</v>
      </c>
      <c r="Q103" s="25">
        <f t="shared" si="204"/>
        <v>-7856.84</v>
      </c>
      <c r="R103" s="25">
        <f t="shared" si="204"/>
        <v>-2000</v>
      </c>
      <c r="S103" s="25">
        <f t="shared" si="204"/>
        <v>-2114.74</v>
      </c>
      <c r="T103" s="25">
        <f>(((P103)+(Q103))+(R103))+(S103)</f>
        <v>-11971.58</v>
      </c>
      <c r="U103" s="25">
        <f t="shared" ref="U103:AA103" si="205">(U90)+(U101)</f>
        <v>0</v>
      </c>
      <c r="V103" s="25">
        <f t="shared" si="205"/>
        <v>-7229.87</v>
      </c>
      <c r="W103" s="25">
        <f t="shared" si="205"/>
        <v>-4305</v>
      </c>
      <c r="X103" s="25">
        <f t="shared" si="205"/>
        <v>-2081.69</v>
      </c>
      <c r="Y103" s="25">
        <f t="shared" si="205"/>
        <v>-1565.61</v>
      </c>
      <c r="Z103" s="25">
        <f t="shared" si="205"/>
        <v>-2812.5</v>
      </c>
      <c r="AA103" s="25">
        <f t="shared" si="205"/>
        <v>-2814.55</v>
      </c>
      <c r="AB103" s="25">
        <f>((((((U103)+(V103))+(W103))+(X103))+(Y103))+(Z103))+(AA103)</f>
        <v>-20809.22</v>
      </c>
      <c r="AC103" s="25">
        <f t="shared" ref="AC103:AD103" si="206">(AC90)+(AC101)</f>
        <v>-1487.68</v>
      </c>
      <c r="AD103" s="25">
        <f t="shared" si="206"/>
        <v>-2500</v>
      </c>
      <c r="AE103" s="25">
        <f>(((((((B103)+(C103))+(H103))+(O103))+(T103))+(AB103))+(AC103))+(AD103)</f>
        <v>1119850.16</v>
      </c>
      <c r="AF103" s="25">
        <f t="shared" ref="AF103:AI103" si="207">(AF90)+(AF101)</f>
        <v>-15568.74</v>
      </c>
      <c r="AG103" s="25">
        <f t="shared" si="207"/>
        <v>-80425.49</v>
      </c>
      <c r="AH103" s="25">
        <f t="shared" si="207"/>
        <v>-6464.89</v>
      </c>
      <c r="AI103" s="25">
        <f t="shared" si="207"/>
        <v>-1514.08</v>
      </c>
      <c r="AJ103" s="25">
        <f>(((AF103)+(AG103))+(AH103))+(AI103)</f>
        <v>-103973.2</v>
      </c>
      <c r="AK103" s="25">
        <f>(AK90)+(AK101)</f>
        <v>-9481.89</v>
      </c>
      <c r="AL103" s="25">
        <f>((AE103)+(AJ103))+(AK103)</f>
        <v>1006395.07</v>
      </c>
    </row>
    <row r="104" ht="14.25" customHeight="1">
      <c r="A104" s="18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  <c r="AA104" s="19"/>
      <c r="AB104" s="19"/>
      <c r="AC104" s="19"/>
      <c r="AD104" s="19"/>
      <c r="AE104" s="19"/>
      <c r="AF104" s="19"/>
      <c r="AG104" s="19"/>
      <c r="AH104" s="19"/>
      <c r="AI104" s="19"/>
      <c r="AJ104" s="19"/>
      <c r="AK104" s="19"/>
      <c r="AL104" s="19"/>
    </row>
    <row r="105" ht="14.25" customHeight="1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</row>
    <row r="106" ht="14.25" customHeight="1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</row>
    <row r="107" ht="14.25" customHeight="1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</row>
    <row r="108" ht="14.25" customHeight="1">
      <c r="A108" s="1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</row>
    <row r="109" ht="14.25" customHeight="1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</row>
    <row r="110" ht="14.25" customHeight="1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</row>
    <row r="111" ht="14.25" customHeight="1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</row>
    <row r="112" ht="14.25" customHeight="1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</row>
    <row r="113" ht="14.25" customHeight="1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</row>
    <row r="114" ht="14.25" customHeight="1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</row>
    <row r="115" ht="14.25" customHeight="1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</row>
    <row r="116" ht="14.25" customHeight="1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</row>
    <row r="117" ht="14.25" customHeight="1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  <c r="AL117" s="14"/>
    </row>
    <row r="118" ht="14.25" customHeight="1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  <c r="AL118" s="14"/>
    </row>
    <row r="119" ht="14.25" customHeight="1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  <c r="AL119" s="14"/>
    </row>
    <row r="120" ht="14.25" customHeight="1">
      <c r="A120" s="1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  <c r="AL120" s="14"/>
    </row>
    <row r="121" ht="14.25" customHeight="1">
      <c r="A121" s="1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  <c r="AL121" s="14"/>
    </row>
    <row r="122" ht="14.25" customHeight="1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  <c r="AL122" s="14"/>
    </row>
    <row r="123" ht="14.25" customHeight="1">
      <c r="A123" s="1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  <c r="AL123" s="14"/>
    </row>
    <row r="124" ht="14.25" customHeight="1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  <c r="AL124" s="14"/>
    </row>
    <row r="125" ht="14.25" customHeight="1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  <c r="AL125" s="14"/>
    </row>
    <row r="126" ht="14.25" customHeight="1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  <c r="AL126" s="14"/>
    </row>
    <row r="127" ht="14.25" customHeight="1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  <c r="AL127" s="14"/>
    </row>
    <row r="128" ht="14.25" customHeight="1">
      <c r="A128" s="1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  <c r="AL128" s="14"/>
    </row>
    <row r="129" ht="14.25" customHeight="1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  <c r="AL129" s="14"/>
    </row>
    <row r="130" ht="14.25" customHeight="1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  <c r="AL130" s="14"/>
    </row>
    <row r="131" ht="14.25" customHeight="1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  <c r="AL131" s="14"/>
    </row>
    <row r="132" ht="14.25" customHeight="1">
      <c r="A132" s="1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  <c r="AL132" s="14"/>
    </row>
    <row r="133" ht="14.25" customHeight="1">
      <c r="A133" s="1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  <c r="AL133" s="14"/>
    </row>
    <row r="134" ht="14.25" customHeight="1">
      <c r="A134" s="1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  <c r="AL134" s="14"/>
    </row>
    <row r="135" ht="14.25" customHeight="1">
      <c r="A135" s="1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  <c r="AL135" s="14"/>
    </row>
    <row r="136" ht="14.25" customHeight="1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  <c r="AL136" s="14"/>
    </row>
    <row r="137" ht="14.25" customHeight="1">
      <c r="A137" s="1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  <c r="AL137" s="14"/>
    </row>
    <row r="138" ht="14.25" customHeight="1">
      <c r="A138" s="1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  <c r="AL138" s="14"/>
    </row>
    <row r="139" ht="14.25" customHeight="1">
      <c r="A139" s="14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  <c r="AL139" s="14"/>
    </row>
    <row r="140" ht="14.25" customHeight="1">
      <c r="A140" s="14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  <c r="AL140" s="14"/>
    </row>
    <row r="141" ht="14.25" customHeight="1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14"/>
    </row>
    <row r="142" ht="14.25" customHeight="1">
      <c r="A142" s="14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14"/>
    </row>
    <row r="143" ht="14.25" customHeight="1">
      <c r="A143" s="14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14"/>
    </row>
    <row r="144" ht="14.25" customHeight="1">
      <c r="A144" s="14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14"/>
    </row>
    <row r="145" ht="14.25" customHeight="1">
      <c r="A145" s="14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14"/>
    </row>
    <row r="146" ht="14.25" customHeight="1">
      <c r="A146" s="14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14"/>
    </row>
    <row r="147" ht="14.25" customHeight="1">
      <c r="A147" s="14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14"/>
    </row>
    <row r="148" ht="14.25" customHeight="1">
      <c r="A148" s="14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14"/>
    </row>
    <row r="149" ht="14.25" customHeight="1">
      <c r="A149" s="14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14"/>
    </row>
    <row r="150" ht="14.25" customHeight="1">
      <c r="A150" s="14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14"/>
    </row>
    <row r="151" ht="14.25" customHeight="1">
      <c r="A151" s="14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14"/>
    </row>
    <row r="152" ht="14.25" customHeight="1">
      <c r="A152" s="14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14"/>
    </row>
    <row r="153" ht="14.25" customHeight="1">
      <c r="A153" s="14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14"/>
    </row>
    <row r="154" ht="14.25" customHeight="1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  <c r="AL154" s="14"/>
    </row>
    <row r="155" ht="14.25" customHeight="1">
      <c r="A155" s="14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  <c r="AL155" s="14"/>
    </row>
    <row r="156" ht="14.25" customHeight="1">
      <c r="A156" s="14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  <c r="AL156" s="14"/>
    </row>
    <row r="157" ht="14.25" customHeight="1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  <c r="AL157" s="14"/>
    </row>
    <row r="158" ht="14.25" customHeight="1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14"/>
    </row>
    <row r="159" ht="14.25" customHeight="1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</row>
    <row r="160" ht="14.25" customHeight="1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</row>
    <row r="161" ht="14.25" customHeight="1">
      <c r="A161" s="1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</row>
    <row r="162" ht="14.25" customHeight="1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</row>
    <row r="163" ht="14.25" customHeight="1">
      <c r="A163" s="14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</row>
    <row r="164" ht="14.25" customHeight="1">
      <c r="A164" s="14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14"/>
    </row>
    <row r="165" ht="14.25" customHeight="1">
      <c r="A165" s="14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14"/>
    </row>
    <row r="166" ht="14.25" customHeight="1">
      <c r="A166" s="14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  <c r="AK166" s="14"/>
      <c r="AL166" s="14"/>
    </row>
    <row r="167" ht="14.25" customHeight="1">
      <c r="A167" s="14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14"/>
    </row>
    <row r="168" ht="14.25" customHeight="1">
      <c r="A168" s="14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14"/>
    </row>
    <row r="169" ht="14.25" customHeight="1">
      <c r="A169" s="14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  <c r="AK169" s="14"/>
      <c r="AL169" s="14"/>
    </row>
    <row r="170" ht="14.25" customHeight="1">
      <c r="A170" s="14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14"/>
      <c r="AH170" s="14"/>
      <c r="AI170" s="14"/>
      <c r="AJ170" s="14"/>
      <c r="AK170" s="14"/>
      <c r="AL170" s="14"/>
    </row>
    <row r="171" ht="14.25" customHeight="1">
      <c r="A171" s="14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14"/>
      <c r="AH171" s="14"/>
      <c r="AI171" s="14"/>
      <c r="AJ171" s="14"/>
      <c r="AK171" s="14"/>
      <c r="AL171" s="14"/>
    </row>
    <row r="172" ht="14.25" customHeight="1">
      <c r="A172" s="14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14"/>
      <c r="AG172" s="14"/>
      <c r="AH172" s="14"/>
      <c r="AI172" s="14"/>
      <c r="AJ172" s="14"/>
      <c r="AK172" s="14"/>
      <c r="AL172" s="14"/>
    </row>
    <row r="173" ht="14.25" customHeight="1">
      <c r="A173" s="14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14"/>
      <c r="AG173" s="14"/>
      <c r="AH173" s="14"/>
      <c r="AI173" s="14"/>
      <c r="AJ173" s="14"/>
      <c r="AK173" s="14"/>
      <c r="AL173" s="14"/>
    </row>
    <row r="174" ht="14.25" customHeight="1">
      <c r="A174" s="14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14"/>
      <c r="AG174" s="14"/>
      <c r="AH174" s="14"/>
      <c r="AI174" s="14"/>
      <c r="AJ174" s="14"/>
      <c r="AK174" s="14"/>
      <c r="AL174" s="14"/>
    </row>
    <row r="175" ht="14.25" customHeight="1">
      <c r="A175" s="14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  <c r="AE175" s="14"/>
      <c r="AF175" s="14"/>
      <c r="AG175" s="14"/>
      <c r="AH175" s="14"/>
      <c r="AI175" s="14"/>
      <c r="AJ175" s="14"/>
      <c r="AK175" s="14"/>
      <c r="AL175" s="14"/>
    </row>
    <row r="176" ht="14.25" customHeight="1">
      <c r="A176" s="14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  <c r="AE176" s="14"/>
      <c r="AF176" s="14"/>
      <c r="AG176" s="14"/>
      <c r="AH176" s="14"/>
      <c r="AI176" s="14"/>
      <c r="AJ176" s="14"/>
      <c r="AK176" s="14"/>
      <c r="AL176" s="14"/>
    </row>
    <row r="177" ht="14.25" customHeight="1">
      <c r="A177" s="1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  <c r="AE177" s="14"/>
      <c r="AF177" s="14"/>
      <c r="AG177" s="14"/>
      <c r="AH177" s="14"/>
      <c r="AI177" s="14"/>
      <c r="AJ177" s="14"/>
      <c r="AK177" s="14"/>
      <c r="AL177" s="14"/>
    </row>
    <row r="178" ht="14.25" customHeight="1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  <c r="AE178" s="14"/>
      <c r="AF178" s="14"/>
      <c r="AG178" s="14"/>
      <c r="AH178" s="14"/>
      <c r="AI178" s="14"/>
      <c r="AJ178" s="14"/>
      <c r="AK178" s="14"/>
      <c r="AL178" s="14"/>
    </row>
    <row r="179" ht="14.25" customHeight="1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  <c r="AE179" s="14"/>
      <c r="AF179" s="14"/>
      <c r="AG179" s="14"/>
      <c r="AH179" s="14"/>
      <c r="AI179" s="14"/>
      <c r="AJ179" s="14"/>
      <c r="AK179" s="14"/>
      <c r="AL179" s="14"/>
    </row>
    <row r="180" ht="14.25" customHeight="1">
      <c r="A180" s="1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  <c r="AE180" s="14"/>
      <c r="AF180" s="14"/>
      <c r="AG180" s="14"/>
      <c r="AH180" s="14"/>
      <c r="AI180" s="14"/>
      <c r="AJ180" s="14"/>
      <c r="AK180" s="14"/>
      <c r="AL180" s="14"/>
    </row>
    <row r="181" ht="14.25" customHeight="1">
      <c r="A181" s="1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  <c r="AE181" s="14"/>
      <c r="AF181" s="14"/>
      <c r="AG181" s="14"/>
      <c r="AH181" s="14"/>
      <c r="AI181" s="14"/>
      <c r="AJ181" s="14"/>
      <c r="AK181" s="14"/>
      <c r="AL181" s="14"/>
    </row>
    <row r="182" ht="14.25" customHeight="1">
      <c r="A182" s="1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  <c r="AE182" s="14"/>
      <c r="AF182" s="14"/>
      <c r="AG182" s="14"/>
      <c r="AH182" s="14"/>
      <c r="AI182" s="14"/>
      <c r="AJ182" s="14"/>
      <c r="AK182" s="14"/>
      <c r="AL182" s="14"/>
    </row>
    <row r="183" ht="14.25" customHeight="1">
      <c r="A183" s="1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  <c r="AE183" s="14"/>
      <c r="AF183" s="14"/>
      <c r="AG183" s="14"/>
      <c r="AH183" s="14"/>
      <c r="AI183" s="14"/>
      <c r="AJ183" s="14"/>
      <c r="AK183" s="14"/>
      <c r="AL183" s="14"/>
    </row>
    <row r="184" ht="14.25" customHeight="1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  <c r="AE184" s="14"/>
      <c r="AF184" s="14"/>
      <c r="AG184" s="14"/>
      <c r="AH184" s="14"/>
      <c r="AI184" s="14"/>
      <c r="AJ184" s="14"/>
      <c r="AK184" s="14"/>
      <c r="AL184" s="14"/>
    </row>
    <row r="185" ht="14.25" customHeight="1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  <c r="AE185" s="14"/>
      <c r="AF185" s="14"/>
      <c r="AG185" s="14"/>
      <c r="AH185" s="14"/>
      <c r="AI185" s="14"/>
      <c r="AJ185" s="14"/>
      <c r="AK185" s="14"/>
      <c r="AL185" s="14"/>
    </row>
    <row r="186" ht="14.25" customHeight="1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  <c r="AE186" s="14"/>
      <c r="AF186" s="14"/>
      <c r="AG186" s="14"/>
      <c r="AH186" s="14"/>
      <c r="AI186" s="14"/>
      <c r="AJ186" s="14"/>
      <c r="AK186" s="14"/>
      <c r="AL186" s="14"/>
    </row>
    <row r="187" ht="14.25" customHeight="1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  <c r="AE187" s="14"/>
      <c r="AF187" s="14"/>
      <c r="AG187" s="14"/>
      <c r="AH187" s="14"/>
      <c r="AI187" s="14"/>
      <c r="AJ187" s="14"/>
      <c r="AK187" s="14"/>
      <c r="AL187" s="14"/>
    </row>
    <row r="188" ht="14.25" customHeight="1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  <c r="AE188" s="14"/>
      <c r="AF188" s="14"/>
      <c r="AG188" s="14"/>
      <c r="AH188" s="14"/>
      <c r="AI188" s="14"/>
      <c r="AJ188" s="14"/>
      <c r="AK188" s="14"/>
      <c r="AL188" s="14"/>
    </row>
    <row r="189" ht="14.25" customHeight="1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  <c r="AE189" s="14"/>
      <c r="AF189" s="14"/>
      <c r="AG189" s="14"/>
      <c r="AH189" s="14"/>
      <c r="AI189" s="14"/>
      <c r="AJ189" s="14"/>
      <c r="AK189" s="14"/>
      <c r="AL189" s="14"/>
    </row>
    <row r="190" ht="14.25" customHeight="1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  <c r="AE190" s="14"/>
      <c r="AF190" s="14"/>
      <c r="AG190" s="14"/>
      <c r="AH190" s="14"/>
      <c r="AI190" s="14"/>
      <c r="AJ190" s="14"/>
      <c r="AK190" s="14"/>
      <c r="AL190" s="14"/>
    </row>
    <row r="191" ht="14.25" customHeight="1">
      <c r="A191" s="1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  <c r="AE191" s="14"/>
      <c r="AF191" s="14"/>
      <c r="AG191" s="14"/>
      <c r="AH191" s="14"/>
      <c r="AI191" s="14"/>
      <c r="AJ191" s="14"/>
      <c r="AK191" s="14"/>
      <c r="AL191" s="14"/>
    </row>
    <row r="192" ht="14.25" customHeight="1">
      <c r="A192" s="1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  <c r="AE192" s="14"/>
      <c r="AF192" s="14"/>
      <c r="AG192" s="14"/>
      <c r="AH192" s="14"/>
      <c r="AI192" s="14"/>
      <c r="AJ192" s="14"/>
      <c r="AK192" s="14"/>
      <c r="AL192" s="14"/>
    </row>
    <row r="193" ht="14.25" customHeight="1">
      <c r="A193" s="1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  <c r="AE193" s="14"/>
      <c r="AF193" s="14"/>
      <c r="AG193" s="14"/>
      <c r="AH193" s="14"/>
      <c r="AI193" s="14"/>
      <c r="AJ193" s="14"/>
      <c r="AK193" s="14"/>
      <c r="AL193" s="14"/>
    </row>
    <row r="194" ht="14.25" customHeight="1">
      <c r="A194" s="1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  <c r="AE194" s="14"/>
      <c r="AF194" s="14"/>
      <c r="AG194" s="14"/>
      <c r="AH194" s="14"/>
      <c r="AI194" s="14"/>
      <c r="AJ194" s="14"/>
      <c r="AK194" s="14"/>
      <c r="AL194" s="14"/>
    </row>
    <row r="195" ht="14.25" customHeight="1">
      <c r="A195" s="1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  <c r="AE195" s="14"/>
      <c r="AF195" s="14"/>
      <c r="AG195" s="14"/>
      <c r="AH195" s="14"/>
      <c r="AI195" s="14"/>
      <c r="AJ195" s="14"/>
      <c r="AK195" s="14"/>
      <c r="AL195" s="14"/>
    </row>
    <row r="196" ht="14.25" customHeight="1">
      <c r="A196" s="1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  <c r="AE196" s="14"/>
      <c r="AF196" s="14"/>
      <c r="AG196" s="14"/>
      <c r="AH196" s="14"/>
      <c r="AI196" s="14"/>
      <c r="AJ196" s="14"/>
      <c r="AK196" s="14"/>
      <c r="AL196" s="14"/>
    </row>
    <row r="197" ht="14.25" customHeight="1">
      <c r="A197" s="14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  <c r="AE197" s="14"/>
      <c r="AF197" s="14"/>
      <c r="AG197" s="14"/>
      <c r="AH197" s="14"/>
      <c r="AI197" s="14"/>
      <c r="AJ197" s="14"/>
      <c r="AK197" s="14"/>
      <c r="AL197" s="14"/>
    </row>
    <row r="198" ht="14.25" customHeight="1">
      <c r="A198" s="14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  <c r="AE198" s="14"/>
      <c r="AF198" s="14"/>
      <c r="AG198" s="14"/>
      <c r="AH198" s="14"/>
      <c r="AI198" s="14"/>
      <c r="AJ198" s="14"/>
      <c r="AK198" s="14"/>
      <c r="AL198" s="14"/>
    </row>
    <row r="199" ht="14.25" customHeight="1">
      <c r="A199" s="14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  <c r="AE199" s="14"/>
      <c r="AF199" s="14"/>
      <c r="AG199" s="14"/>
      <c r="AH199" s="14"/>
      <c r="AI199" s="14"/>
      <c r="AJ199" s="14"/>
      <c r="AK199" s="14"/>
      <c r="AL199" s="14"/>
    </row>
    <row r="200" ht="14.25" customHeight="1">
      <c r="A200" s="14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  <c r="AE200" s="14"/>
      <c r="AF200" s="14"/>
      <c r="AG200" s="14"/>
      <c r="AH200" s="14"/>
      <c r="AI200" s="14"/>
      <c r="AJ200" s="14"/>
      <c r="AK200" s="14"/>
      <c r="AL200" s="14"/>
    </row>
    <row r="201" ht="14.25" customHeight="1">
      <c r="A201" s="14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  <c r="AE201" s="14"/>
      <c r="AF201" s="14"/>
      <c r="AG201" s="14"/>
      <c r="AH201" s="14"/>
      <c r="AI201" s="14"/>
      <c r="AJ201" s="14"/>
      <c r="AK201" s="14"/>
      <c r="AL201" s="14"/>
    </row>
    <row r="202" ht="14.25" customHeight="1">
      <c r="A202" s="14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  <c r="AE202" s="14"/>
      <c r="AF202" s="14"/>
      <c r="AG202" s="14"/>
      <c r="AH202" s="14"/>
      <c r="AI202" s="14"/>
      <c r="AJ202" s="14"/>
      <c r="AK202" s="14"/>
      <c r="AL202" s="14"/>
    </row>
    <row r="203" ht="14.25" customHeight="1">
      <c r="A203" s="14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  <c r="AE203" s="14"/>
      <c r="AF203" s="14"/>
      <c r="AG203" s="14"/>
      <c r="AH203" s="14"/>
      <c r="AI203" s="14"/>
      <c r="AJ203" s="14"/>
      <c r="AK203" s="14"/>
      <c r="AL203" s="14"/>
    </row>
    <row r="204" ht="14.25" customHeight="1">
      <c r="A204" s="14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  <c r="AE204" s="14"/>
      <c r="AF204" s="14"/>
      <c r="AG204" s="14"/>
      <c r="AH204" s="14"/>
      <c r="AI204" s="14"/>
      <c r="AJ204" s="14"/>
      <c r="AK204" s="14"/>
      <c r="AL204" s="14"/>
    </row>
    <row r="205" ht="14.25" customHeight="1">
      <c r="A205" s="14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  <c r="AE205" s="14"/>
      <c r="AF205" s="14"/>
      <c r="AG205" s="14"/>
      <c r="AH205" s="14"/>
      <c r="AI205" s="14"/>
      <c r="AJ205" s="14"/>
      <c r="AK205" s="14"/>
      <c r="AL205" s="14"/>
    </row>
    <row r="206" ht="14.25" customHeight="1">
      <c r="A206" s="14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  <c r="AB206" s="14"/>
      <c r="AC206" s="14"/>
      <c r="AD206" s="14"/>
      <c r="AE206" s="14"/>
      <c r="AF206" s="14"/>
      <c r="AG206" s="14"/>
      <c r="AH206" s="14"/>
      <c r="AI206" s="14"/>
      <c r="AJ206" s="14"/>
      <c r="AK206" s="14"/>
      <c r="AL206" s="14"/>
    </row>
    <row r="207" ht="14.25" customHeight="1">
      <c r="A207" s="14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  <c r="AB207" s="14"/>
      <c r="AC207" s="14"/>
      <c r="AD207" s="14"/>
      <c r="AE207" s="14"/>
      <c r="AF207" s="14"/>
      <c r="AG207" s="14"/>
      <c r="AH207" s="14"/>
      <c r="AI207" s="14"/>
      <c r="AJ207" s="14"/>
      <c r="AK207" s="14"/>
      <c r="AL207" s="14"/>
    </row>
    <row r="208" ht="14.25" customHeight="1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  <c r="AE208" s="14"/>
      <c r="AF208" s="14"/>
      <c r="AG208" s="14"/>
      <c r="AH208" s="14"/>
      <c r="AI208" s="14"/>
      <c r="AJ208" s="14"/>
      <c r="AK208" s="14"/>
      <c r="AL208" s="14"/>
    </row>
    <row r="209" ht="14.25" customHeight="1">
      <c r="A209" s="14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  <c r="AE209" s="14"/>
      <c r="AF209" s="14"/>
      <c r="AG209" s="14"/>
      <c r="AH209" s="14"/>
      <c r="AI209" s="14"/>
      <c r="AJ209" s="14"/>
      <c r="AK209" s="14"/>
      <c r="AL209" s="14"/>
    </row>
    <row r="210" ht="14.25" customHeight="1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  <c r="AE210" s="14"/>
      <c r="AF210" s="14"/>
      <c r="AG210" s="14"/>
      <c r="AH210" s="14"/>
      <c r="AI210" s="14"/>
      <c r="AJ210" s="14"/>
      <c r="AK210" s="14"/>
      <c r="AL210" s="14"/>
    </row>
    <row r="211" ht="14.25" customHeight="1">
      <c r="A211" s="14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  <c r="AE211" s="14"/>
      <c r="AF211" s="14"/>
      <c r="AG211" s="14"/>
      <c r="AH211" s="14"/>
      <c r="AI211" s="14"/>
      <c r="AJ211" s="14"/>
      <c r="AK211" s="14"/>
      <c r="AL211" s="14"/>
    </row>
    <row r="212" ht="14.25" customHeight="1">
      <c r="A212" s="14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/>
      <c r="AD212" s="14"/>
      <c r="AE212" s="14"/>
      <c r="AF212" s="14"/>
      <c r="AG212" s="14"/>
      <c r="AH212" s="14"/>
      <c r="AI212" s="14"/>
      <c r="AJ212" s="14"/>
      <c r="AK212" s="14"/>
      <c r="AL212" s="14"/>
    </row>
    <row r="213" ht="14.25" customHeight="1">
      <c r="A213" s="14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  <c r="AE213" s="14"/>
      <c r="AF213" s="14"/>
      <c r="AG213" s="14"/>
      <c r="AH213" s="14"/>
      <c r="AI213" s="14"/>
      <c r="AJ213" s="14"/>
      <c r="AK213" s="14"/>
      <c r="AL213" s="14"/>
    </row>
    <row r="214" ht="14.25" customHeight="1">
      <c r="A214" s="14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  <c r="AB214" s="14"/>
      <c r="AC214" s="14"/>
      <c r="AD214" s="14"/>
      <c r="AE214" s="14"/>
      <c r="AF214" s="14"/>
      <c r="AG214" s="14"/>
      <c r="AH214" s="14"/>
      <c r="AI214" s="14"/>
      <c r="AJ214" s="14"/>
      <c r="AK214" s="14"/>
      <c r="AL214" s="14"/>
    </row>
    <row r="215" ht="14.25" customHeight="1">
      <c r="A215" s="14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  <c r="AB215" s="14"/>
      <c r="AC215" s="14"/>
      <c r="AD215" s="14"/>
      <c r="AE215" s="14"/>
      <c r="AF215" s="14"/>
      <c r="AG215" s="14"/>
      <c r="AH215" s="14"/>
      <c r="AI215" s="14"/>
      <c r="AJ215" s="14"/>
      <c r="AK215" s="14"/>
      <c r="AL215" s="14"/>
    </row>
    <row r="216" ht="14.25" customHeight="1">
      <c r="A216" s="14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  <c r="AB216" s="14"/>
      <c r="AC216" s="14"/>
      <c r="AD216" s="14"/>
      <c r="AE216" s="14"/>
      <c r="AF216" s="14"/>
      <c r="AG216" s="14"/>
      <c r="AH216" s="14"/>
      <c r="AI216" s="14"/>
      <c r="AJ216" s="14"/>
      <c r="AK216" s="14"/>
      <c r="AL216" s="14"/>
    </row>
    <row r="217" ht="14.25" customHeight="1">
      <c r="A217" s="14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  <c r="AB217" s="14"/>
      <c r="AC217" s="14"/>
      <c r="AD217" s="14"/>
      <c r="AE217" s="14"/>
      <c r="AF217" s="14"/>
      <c r="AG217" s="14"/>
      <c r="AH217" s="14"/>
      <c r="AI217" s="14"/>
      <c r="AJ217" s="14"/>
      <c r="AK217" s="14"/>
      <c r="AL217" s="14"/>
    </row>
    <row r="218" ht="14.25" customHeight="1">
      <c r="A218" s="14"/>
      <c r="B218" s="14"/>
      <c r="C218" s="14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  <c r="AB218" s="14"/>
      <c r="AC218" s="14"/>
      <c r="AD218" s="14"/>
      <c r="AE218" s="14"/>
      <c r="AF218" s="14"/>
      <c r="AG218" s="14"/>
      <c r="AH218" s="14"/>
      <c r="AI218" s="14"/>
      <c r="AJ218" s="14"/>
      <c r="AK218" s="14"/>
      <c r="AL218" s="14"/>
    </row>
    <row r="219" ht="14.25" customHeight="1">
      <c r="A219" s="14"/>
      <c r="B219" s="14"/>
      <c r="C219" s="14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  <c r="AB219" s="14"/>
      <c r="AC219" s="14"/>
      <c r="AD219" s="14"/>
      <c r="AE219" s="14"/>
      <c r="AF219" s="14"/>
      <c r="AG219" s="14"/>
      <c r="AH219" s="14"/>
      <c r="AI219" s="14"/>
      <c r="AJ219" s="14"/>
      <c r="AK219" s="14"/>
      <c r="AL219" s="14"/>
    </row>
    <row r="220" ht="14.25" customHeight="1">
      <c r="A220" s="14"/>
      <c r="B220" s="14"/>
      <c r="C220" s="14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  <c r="AB220" s="14"/>
      <c r="AC220" s="14"/>
      <c r="AD220" s="14"/>
      <c r="AE220" s="14"/>
      <c r="AF220" s="14"/>
      <c r="AG220" s="14"/>
      <c r="AH220" s="14"/>
      <c r="AI220" s="14"/>
      <c r="AJ220" s="14"/>
      <c r="AK220" s="14"/>
      <c r="AL220" s="14"/>
    </row>
    <row r="221" ht="14.25" customHeight="1">
      <c r="A221" s="14"/>
      <c r="B221" s="14"/>
      <c r="C221" s="14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  <c r="AB221" s="14"/>
      <c r="AC221" s="14"/>
      <c r="AD221" s="14"/>
      <c r="AE221" s="14"/>
      <c r="AF221" s="14"/>
      <c r="AG221" s="14"/>
      <c r="AH221" s="14"/>
      <c r="AI221" s="14"/>
      <c r="AJ221" s="14"/>
      <c r="AK221" s="14"/>
      <c r="AL221" s="14"/>
    </row>
    <row r="222" ht="14.25" customHeight="1">
      <c r="A222" s="14"/>
      <c r="B222" s="14"/>
      <c r="C222" s="14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  <c r="AB222" s="14"/>
      <c r="AC222" s="14"/>
      <c r="AD222" s="14"/>
      <c r="AE222" s="14"/>
      <c r="AF222" s="14"/>
      <c r="AG222" s="14"/>
      <c r="AH222" s="14"/>
      <c r="AI222" s="14"/>
      <c r="AJ222" s="14"/>
      <c r="AK222" s="14"/>
      <c r="AL222" s="14"/>
    </row>
    <row r="223" ht="14.25" customHeight="1">
      <c r="A223" s="14"/>
      <c r="B223" s="14"/>
      <c r="C223" s="14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  <c r="AB223" s="14"/>
      <c r="AC223" s="14"/>
      <c r="AD223" s="14"/>
      <c r="AE223" s="14"/>
      <c r="AF223" s="14"/>
      <c r="AG223" s="14"/>
      <c r="AH223" s="14"/>
      <c r="AI223" s="14"/>
      <c r="AJ223" s="14"/>
      <c r="AK223" s="14"/>
      <c r="AL223" s="14"/>
    </row>
    <row r="224" ht="14.25" customHeight="1">
      <c r="A224" s="14"/>
      <c r="B224" s="14"/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4"/>
      <c r="AD224" s="14"/>
      <c r="AE224" s="14"/>
      <c r="AF224" s="14"/>
      <c r="AG224" s="14"/>
      <c r="AH224" s="14"/>
      <c r="AI224" s="14"/>
      <c r="AJ224" s="14"/>
      <c r="AK224" s="14"/>
      <c r="AL224" s="14"/>
    </row>
    <row r="225" ht="14.25" customHeight="1">
      <c r="A225" s="14"/>
      <c r="B225" s="14"/>
      <c r="C225" s="14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  <c r="AB225" s="14"/>
      <c r="AC225" s="14"/>
      <c r="AD225" s="14"/>
      <c r="AE225" s="14"/>
      <c r="AF225" s="14"/>
      <c r="AG225" s="14"/>
      <c r="AH225" s="14"/>
      <c r="AI225" s="14"/>
      <c r="AJ225" s="14"/>
      <c r="AK225" s="14"/>
      <c r="AL225" s="14"/>
    </row>
    <row r="226" ht="14.25" customHeight="1">
      <c r="A226" s="14"/>
      <c r="B226" s="14"/>
      <c r="C226" s="14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  <c r="AB226" s="14"/>
      <c r="AC226" s="14"/>
      <c r="AD226" s="14"/>
      <c r="AE226" s="14"/>
      <c r="AF226" s="14"/>
      <c r="AG226" s="14"/>
      <c r="AH226" s="14"/>
      <c r="AI226" s="14"/>
      <c r="AJ226" s="14"/>
      <c r="AK226" s="14"/>
      <c r="AL226" s="14"/>
    </row>
    <row r="227" ht="14.25" customHeight="1">
      <c r="A227" s="14"/>
      <c r="B227" s="14"/>
      <c r="C227" s="14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14"/>
      <c r="AD227" s="14"/>
      <c r="AE227" s="14"/>
      <c r="AF227" s="14"/>
      <c r="AG227" s="14"/>
      <c r="AH227" s="14"/>
      <c r="AI227" s="14"/>
      <c r="AJ227" s="14"/>
      <c r="AK227" s="14"/>
      <c r="AL227" s="14"/>
    </row>
    <row r="228" ht="14.25" customHeight="1">
      <c r="A228" s="14"/>
      <c r="B228" s="14"/>
      <c r="C228" s="14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  <c r="AE228" s="14"/>
      <c r="AF228" s="14"/>
      <c r="AG228" s="14"/>
      <c r="AH228" s="14"/>
      <c r="AI228" s="14"/>
      <c r="AJ228" s="14"/>
      <c r="AK228" s="14"/>
      <c r="AL228" s="14"/>
    </row>
    <row r="229" ht="14.25" customHeight="1">
      <c r="A229" s="14"/>
      <c r="B229" s="14"/>
      <c r="C229" s="14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14"/>
      <c r="AD229" s="14"/>
      <c r="AE229" s="14"/>
      <c r="AF229" s="14"/>
      <c r="AG229" s="14"/>
      <c r="AH229" s="14"/>
      <c r="AI229" s="14"/>
      <c r="AJ229" s="14"/>
      <c r="AK229" s="14"/>
      <c r="AL229" s="14"/>
    </row>
    <row r="230" ht="14.25" customHeight="1">
      <c r="A230" s="14"/>
      <c r="B230" s="14"/>
      <c r="C230" s="14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14"/>
      <c r="AD230" s="14"/>
      <c r="AE230" s="14"/>
      <c r="AF230" s="14"/>
      <c r="AG230" s="14"/>
      <c r="AH230" s="14"/>
      <c r="AI230" s="14"/>
      <c r="AJ230" s="14"/>
      <c r="AK230" s="14"/>
      <c r="AL230" s="14"/>
    </row>
    <row r="231" ht="14.25" customHeight="1">
      <c r="A231" s="14"/>
      <c r="B231" s="14"/>
      <c r="C231" s="14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14"/>
      <c r="AD231" s="14"/>
      <c r="AE231" s="14"/>
      <c r="AF231" s="14"/>
      <c r="AG231" s="14"/>
      <c r="AH231" s="14"/>
      <c r="AI231" s="14"/>
      <c r="AJ231" s="14"/>
      <c r="AK231" s="14"/>
      <c r="AL231" s="14"/>
    </row>
    <row r="232" ht="14.25" customHeight="1">
      <c r="A232" s="14"/>
      <c r="B232" s="14"/>
      <c r="C232" s="14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14"/>
      <c r="AD232" s="14"/>
      <c r="AE232" s="14"/>
      <c r="AF232" s="14"/>
      <c r="AG232" s="14"/>
      <c r="AH232" s="14"/>
      <c r="AI232" s="14"/>
      <c r="AJ232" s="14"/>
      <c r="AK232" s="14"/>
      <c r="AL232" s="14"/>
    </row>
    <row r="233" ht="14.25" customHeight="1">
      <c r="A233" s="14"/>
      <c r="B233" s="14"/>
      <c r="C233" s="14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  <c r="AB233" s="14"/>
      <c r="AC233" s="14"/>
      <c r="AD233" s="14"/>
      <c r="AE233" s="14"/>
      <c r="AF233" s="14"/>
      <c r="AG233" s="14"/>
      <c r="AH233" s="14"/>
      <c r="AI233" s="14"/>
      <c r="AJ233" s="14"/>
      <c r="AK233" s="14"/>
      <c r="AL233" s="14"/>
    </row>
    <row r="234" ht="14.25" customHeight="1">
      <c r="A234" s="14"/>
      <c r="B234" s="14"/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  <c r="AB234" s="14"/>
      <c r="AC234" s="14"/>
      <c r="AD234" s="14"/>
      <c r="AE234" s="14"/>
      <c r="AF234" s="14"/>
      <c r="AG234" s="14"/>
      <c r="AH234" s="14"/>
      <c r="AI234" s="14"/>
      <c r="AJ234" s="14"/>
      <c r="AK234" s="14"/>
      <c r="AL234" s="14"/>
    </row>
    <row r="235" ht="14.25" customHeight="1">
      <c r="A235" s="14"/>
      <c r="B235" s="14"/>
      <c r="C235" s="14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  <c r="AB235" s="14"/>
      <c r="AC235" s="14"/>
      <c r="AD235" s="14"/>
      <c r="AE235" s="14"/>
      <c r="AF235" s="14"/>
      <c r="AG235" s="14"/>
      <c r="AH235" s="14"/>
      <c r="AI235" s="14"/>
      <c r="AJ235" s="14"/>
      <c r="AK235" s="14"/>
      <c r="AL235" s="14"/>
    </row>
    <row r="236" ht="14.25" customHeight="1">
      <c r="A236" s="14"/>
      <c r="B236" s="14"/>
      <c r="C236" s="14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  <c r="AB236" s="14"/>
      <c r="AC236" s="14"/>
      <c r="AD236" s="14"/>
      <c r="AE236" s="14"/>
      <c r="AF236" s="14"/>
      <c r="AG236" s="14"/>
      <c r="AH236" s="14"/>
      <c r="AI236" s="14"/>
      <c r="AJ236" s="14"/>
      <c r="AK236" s="14"/>
      <c r="AL236" s="14"/>
    </row>
    <row r="237" ht="14.25" customHeight="1">
      <c r="A237" s="14"/>
      <c r="B237" s="14"/>
      <c r="C237" s="14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  <c r="AB237" s="14"/>
      <c r="AC237" s="14"/>
      <c r="AD237" s="14"/>
      <c r="AE237" s="14"/>
      <c r="AF237" s="14"/>
      <c r="AG237" s="14"/>
      <c r="AH237" s="14"/>
      <c r="AI237" s="14"/>
      <c r="AJ237" s="14"/>
      <c r="AK237" s="14"/>
      <c r="AL237" s="14"/>
    </row>
    <row r="238" ht="14.25" customHeight="1">
      <c r="A238" s="14"/>
      <c r="B238" s="14"/>
      <c r="C238" s="14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  <c r="AB238" s="14"/>
      <c r="AC238" s="14"/>
      <c r="AD238" s="14"/>
      <c r="AE238" s="14"/>
      <c r="AF238" s="14"/>
      <c r="AG238" s="14"/>
      <c r="AH238" s="14"/>
      <c r="AI238" s="14"/>
      <c r="AJ238" s="14"/>
      <c r="AK238" s="14"/>
      <c r="AL238" s="14"/>
    </row>
    <row r="239" ht="14.25" customHeight="1">
      <c r="A239" s="14"/>
      <c r="B239" s="14"/>
      <c r="C239" s="14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14"/>
      <c r="AD239" s="14"/>
      <c r="AE239" s="14"/>
      <c r="AF239" s="14"/>
      <c r="AG239" s="14"/>
      <c r="AH239" s="14"/>
      <c r="AI239" s="14"/>
      <c r="AJ239" s="14"/>
      <c r="AK239" s="14"/>
      <c r="AL239" s="14"/>
    </row>
    <row r="240" ht="14.25" customHeight="1">
      <c r="A240" s="14"/>
      <c r="B240" s="14"/>
      <c r="C240" s="14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  <c r="AB240" s="14"/>
      <c r="AC240" s="14"/>
      <c r="AD240" s="14"/>
      <c r="AE240" s="14"/>
      <c r="AF240" s="14"/>
      <c r="AG240" s="14"/>
      <c r="AH240" s="14"/>
      <c r="AI240" s="14"/>
      <c r="AJ240" s="14"/>
      <c r="AK240" s="14"/>
      <c r="AL240" s="14"/>
    </row>
    <row r="241" ht="14.25" customHeight="1">
      <c r="A241" s="14"/>
      <c r="B241" s="14"/>
      <c r="C241" s="14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  <c r="AB241" s="14"/>
      <c r="AC241" s="14"/>
      <c r="AD241" s="14"/>
      <c r="AE241" s="14"/>
      <c r="AF241" s="14"/>
      <c r="AG241" s="14"/>
      <c r="AH241" s="14"/>
      <c r="AI241" s="14"/>
      <c r="AJ241" s="14"/>
      <c r="AK241" s="14"/>
      <c r="AL241" s="14"/>
    </row>
    <row r="242" ht="14.25" customHeight="1">
      <c r="A242" s="14"/>
      <c r="B242" s="14"/>
      <c r="C242" s="14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  <c r="AB242" s="14"/>
      <c r="AC242" s="14"/>
      <c r="AD242" s="14"/>
      <c r="AE242" s="14"/>
      <c r="AF242" s="14"/>
      <c r="AG242" s="14"/>
      <c r="AH242" s="14"/>
      <c r="AI242" s="14"/>
      <c r="AJ242" s="14"/>
      <c r="AK242" s="14"/>
      <c r="AL242" s="14"/>
    </row>
    <row r="243" ht="14.25" customHeight="1">
      <c r="A243" s="14"/>
      <c r="B243" s="14"/>
      <c r="C243" s="14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  <c r="AB243" s="14"/>
      <c r="AC243" s="14"/>
      <c r="AD243" s="14"/>
      <c r="AE243" s="14"/>
      <c r="AF243" s="14"/>
      <c r="AG243" s="14"/>
      <c r="AH243" s="14"/>
      <c r="AI243" s="14"/>
      <c r="AJ243" s="14"/>
      <c r="AK243" s="14"/>
      <c r="AL243" s="14"/>
    </row>
    <row r="244" ht="14.25" customHeight="1">
      <c r="A244" s="14"/>
      <c r="B244" s="14"/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  <c r="AB244" s="14"/>
      <c r="AC244" s="14"/>
      <c r="AD244" s="14"/>
      <c r="AE244" s="14"/>
      <c r="AF244" s="14"/>
      <c r="AG244" s="14"/>
      <c r="AH244" s="14"/>
      <c r="AI244" s="14"/>
      <c r="AJ244" s="14"/>
      <c r="AK244" s="14"/>
      <c r="AL244" s="14"/>
    </row>
    <row r="245" ht="14.25" customHeight="1">
      <c r="A245" s="14"/>
      <c r="B245" s="14"/>
      <c r="C245" s="14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  <c r="AB245" s="14"/>
      <c r="AC245" s="14"/>
      <c r="AD245" s="14"/>
      <c r="AE245" s="14"/>
      <c r="AF245" s="14"/>
      <c r="AG245" s="14"/>
      <c r="AH245" s="14"/>
      <c r="AI245" s="14"/>
      <c r="AJ245" s="14"/>
      <c r="AK245" s="14"/>
      <c r="AL245" s="14"/>
    </row>
    <row r="246" ht="14.25" customHeight="1">
      <c r="A246" s="14"/>
      <c r="B246" s="14"/>
      <c r="C246" s="14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  <c r="AB246" s="14"/>
      <c r="AC246" s="14"/>
      <c r="AD246" s="14"/>
      <c r="AE246" s="14"/>
      <c r="AF246" s="14"/>
      <c r="AG246" s="14"/>
      <c r="AH246" s="14"/>
      <c r="AI246" s="14"/>
      <c r="AJ246" s="14"/>
      <c r="AK246" s="14"/>
      <c r="AL246" s="14"/>
    </row>
    <row r="247" ht="14.25" customHeight="1">
      <c r="A247" s="14"/>
      <c r="B247" s="14"/>
      <c r="C247" s="14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  <c r="AB247" s="14"/>
      <c r="AC247" s="14"/>
      <c r="AD247" s="14"/>
      <c r="AE247" s="14"/>
      <c r="AF247" s="14"/>
      <c r="AG247" s="14"/>
      <c r="AH247" s="14"/>
      <c r="AI247" s="14"/>
      <c r="AJ247" s="14"/>
      <c r="AK247" s="14"/>
      <c r="AL247" s="14"/>
    </row>
    <row r="248" ht="14.25" customHeight="1">
      <c r="A248" s="14"/>
      <c r="B248" s="14"/>
      <c r="C248" s="14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  <c r="AB248" s="14"/>
      <c r="AC248" s="14"/>
      <c r="AD248" s="14"/>
      <c r="AE248" s="14"/>
      <c r="AF248" s="14"/>
      <c r="AG248" s="14"/>
      <c r="AH248" s="14"/>
      <c r="AI248" s="14"/>
      <c r="AJ248" s="14"/>
      <c r="AK248" s="14"/>
      <c r="AL248" s="14"/>
    </row>
    <row r="249" ht="14.25" customHeight="1">
      <c r="A249" s="14"/>
      <c r="B249" s="14"/>
      <c r="C249" s="14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  <c r="AB249" s="14"/>
      <c r="AC249" s="14"/>
      <c r="AD249" s="14"/>
      <c r="AE249" s="14"/>
      <c r="AF249" s="14"/>
      <c r="AG249" s="14"/>
      <c r="AH249" s="14"/>
      <c r="AI249" s="14"/>
      <c r="AJ249" s="14"/>
      <c r="AK249" s="14"/>
      <c r="AL249" s="14"/>
    </row>
    <row r="250" ht="14.25" customHeight="1">
      <c r="A250" s="14"/>
      <c r="B250" s="14"/>
      <c r="C250" s="14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  <c r="AB250" s="14"/>
      <c r="AC250" s="14"/>
      <c r="AD250" s="14"/>
      <c r="AE250" s="14"/>
      <c r="AF250" s="14"/>
      <c r="AG250" s="14"/>
      <c r="AH250" s="14"/>
      <c r="AI250" s="14"/>
      <c r="AJ250" s="14"/>
      <c r="AK250" s="14"/>
      <c r="AL250" s="14"/>
    </row>
    <row r="251" ht="14.25" customHeight="1">
      <c r="A251" s="14"/>
      <c r="B251" s="14"/>
      <c r="C251" s="14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  <c r="AB251" s="14"/>
      <c r="AC251" s="14"/>
      <c r="AD251" s="14"/>
      <c r="AE251" s="14"/>
      <c r="AF251" s="14"/>
      <c r="AG251" s="14"/>
      <c r="AH251" s="14"/>
      <c r="AI251" s="14"/>
      <c r="AJ251" s="14"/>
      <c r="AK251" s="14"/>
      <c r="AL251" s="14"/>
    </row>
    <row r="252" ht="14.25" customHeight="1">
      <c r="A252" s="14"/>
      <c r="B252" s="14"/>
      <c r="C252" s="14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  <c r="AB252" s="14"/>
      <c r="AC252" s="14"/>
      <c r="AD252" s="14"/>
      <c r="AE252" s="14"/>
      <c r="AF252" s="14"/>
      <c r="AG252" s="14"/>
      <c r="AH252" s="14"/>
      <c r="AI252" s="14"/>
      <c r="AJ252" s="14"/>
      <c r="AK252" s="14"/>
      <c r="AL252" s="14"/>
    </row>
    <row r="253" ht="14.25" customHeight="1">
      <c r="A253" s="14"/>
      <c r="B253" s="14"/>
      <c r="C253" s="14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  <c r="AB253" s="14"/>
      <c r="AC253" s="14"/>
      <c r="AD253" s="14"/>
      <c r="AE253" s="14"/>
      <c r="AF253" s="14"/>
      <c r="AG253" s="14"/>
      <c r="AH253" s="14"/>
      <c r="AI253" s="14"/>
      <c r="AJ253" s="14"/>
      <c r="AK253" s="14"/>
      <c r="AL253" s="14"/>
    </row>
    <row r="254" ht="14.25" customHeight="1">
      <c r="A254" s="14"/>
      <c r="B254" s="14"/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  <c r="AB254" s="14"/>
      <c r="AC254" s="14"/>
      <c r="AD254" s="14"/>
      <c r="AE254" s="14"/>
      <c r="AF254" s="14"/>
      <c r="AG254" s="14"/>
      <c r="AH254" s="14"/>
      <c r="AI254" s="14"/>
      <c r="AJ254" s="14"/>
      <c r="AK254" s="14"/>
      <c r="AL254" s="14"/>
    </row>
    <row r="255" ht="14.25" customHeight="1">
      <c r="A255" s="14"/>
      <c r="B255" s="14"/>
      <c r="C255" s="14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  <c r="AB255" s="14"/>
      <c r="AC255" s="14"/>
      <c r="AD255" s="14"/>
      <c r="AE255" s="14"/>
      <c r="AF255" s="14"/>
      <c r="AG255" s="14"/>
      <c r="AH255" s="14"/>
      <c r="AI255" s="14"/>
      <c r="AJ255" s="14"/>
      <c r="AK255" s="14"/>
      <c r="AL255" s="14"/>
    </row>
    <row r="256" ht="14.25" customHeight="1">
      <c r="A256" s="14"/>
      <c r="B256" s="14"/>
      <c r="C256" s="14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  <c r="AB256" s="14"/>
      <c r="AC256" s="14"/>
      <c r="AD256" s="14"/>
      <c r="AE256" s="14"/>
      <c r="AF256" s="14"/>
      <c r="AG256" s="14"/>
      <c r="AH256" s="14"/>
      <c r="AI256" s="14"/>
      <c r="AJ256" s="14"/>
      <c r="AK256" s="14"/>
      <c r="AL256" s="14"/>
    </row>
    <row r="257" ht="14.25" customHeight="1">
      <c r="A257" s="14"/>
      <c r="B257" s="14"/>
      <c r="C257" s="14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  <c r="AB257" s="14"/>
      <c r="AC257" s="14"/>
      <c r="AD257" s="14"/>
      <c r="AE257" s="14"/>
      <c r="AF257" s="14"/>
      <c r="AG257" s="14"/>
      <c r="AH257" s="14"/>
      <c r="AI257" s="14"/>
      <c r="AJ257" s="14"/>
      <c r="AK257" s="14"/>
      <c r="AL257" s="14"/>
    </row>
    <row r="258" ht="14.25" customHeight="1">
      <c r="A258" s="14"/>
      <c r="B258" s="14"/>
      <c r="C258" s="14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  <c r="AB258" s="14"/>
      <c r="AC258" s="14"/>
      <c r="AD258" s="14"/>
      <c r="AE258" s="14"/>
      <c r="AF258" s="14"/>
      <c r="AG258" s="14"/>
      <c r="AH258" s="14"/>
      <c r="AI258" s="14"/>
      <c r="AJ258" s="14"/>
      <c r="AK258" s="14"/>
      <c r="AL258" s="14"/>
    </row>
    <row r="259" ht="14.25" customHeight="1">
      <c r="A259" s="14"/>
      <c r="B259" s="14"/>
      <c r="C259" s="14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  <c r="AB259" s="14"/>
      <c r="AC259" s="14"/>
      <c r="AD259" s="14"/>
      <c r="AE259" s="14"/>
      <c r="AF259" s="14"/>
      <c r="AG259" s="14"/>
      <c r="AH259" s="14"/>
      <c r="AI259" s="14"/>
      <c r="AJ259" s="14"/>
      <c r="AK259" s="14"/>
      <c r="AL259" s="14"/>
    </row>
    <row r="260" ht="14.25" customHeight="1">
      <c r="A260" s="14"/>
      <c r="B260" s="14"/>
      <c r="C260" s="14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  <c r="AB260" s="14"/>
      <c r="AC260" s="14"/>
      <c r="AD260" s="14"/>
      <c r="AE260" s="14"/>
      <c r="AF260" s="14"/>
      <c r="AG260" s="14"/>
      <c r="AH260" s="14"/>
      <c r="AI260" s="14"/>
      <c r="AJ260" s="14"/>
      <c r="AK260" s="14"/>
      <c r="AL260" s="14"/>
    </row>
    <row r="261" ht="14.25" customHeight="1">
      <c r="A261" s="14"/>
      <c r="B261" s="14"/>
      <c r="C261" s="14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  <c r="AB261" s="14"/>
      <c r="AC261" s="14"/>
      <c r="AD261" s="14"/>
      <c r="AE261" s="14"/>
      <c r="AF261" s="14"/>
      <c r="AG261" s="14"/>
      <c r="AH261" s="14"/>
      <c r="AI261" s="14"/>
      <c r="AJ261" s="14"/>
      <c r="AK261" s="14"/>
      <c r="AL261" s="14"/>
    </row>
    <row r="262" ht="14.25" customHeight="1">
      <c r="A262" s="14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  <c r="AB262" s="14"/>
      <c r="AC262" s="14"/>
      <c r="AD262" s="14"/>
      <c r="AE262" s="14"/>
      <c r="AF262" s="14"/>
      <c r="AG262" s="14"/>
      <c r="AH262" s="14"/>
      <c r="AI262" s="14"/>
      <c r="AJ262" s="14"/>
      <c r="AK262" s="14"/>
      <c r="AL262" s="14"/>
    </row>
    <row r="263" ht="14.25" customHeight="1">
      <c r="A263" s="14"/>
      <c r="B263" s="14"/>
      <c r="C263" s="14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  <c r="AB263" s="14"/>
      <c r="AC263" s="14"/>
      <c r="AD263" s="14"/>
      <c r="AE263" s="14"/>
      <c r="AF263" s="14"/>
      <c r="AG263" s="14"/>
      <c r="AH263" s="14"/>
      <c r="AI263" s="14"/>
      <c r="AJ263" s="14"/>
      <c r="AK263" s="14"/>
      <c r="AL263" s="14"/>
    </row>
    <row r="264" ht="14.25" customHeight="1">
      <c r="A264" s="14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  <c r="AB264" s="14"/>
      <c r="AC264" s="14"/>
      <c r="AD264" s="14"/>
      <c r="AE264" s="14"/>
      <c r="AF264" s="14"/>
      <c r="AG264" s="14"/>
      <c r="AH264" s="14"/>
      <c r="AI264" s="14"/>
      <c r="AJ264" s="14"/>
      <c r="AK264" s="14"/>
      <c r="AL264" s="14"/>
    </row>
    <row r="265" ht="14.25" customHeight="1">
      <c r="A265" s="14"/>
      <c r="B265" s="14"/>
      <c r="C265" s="14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  <c r="AB265" s="14"/>
      <c r="AC265" s="14"/>
      <c r="AD265" s="14"/>
      <c r="AE265" s="14"/>
      <c r="AF265" s="14"/>
      <c r="AG265" s="14"/>
      <c r="AH265" s="14"/>
      <c r="AI265" s="14"/>
      <c r="AJ265" s="14"/>
      <c r="AK265" s="14"/>
      <c r="AL265" s="14"/>
    </row>
    <row r="266" ht="14.25" customHeight="1">
      <c r="A266" s="14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  <c r="AB266" s="14"/>
      <c r="AC266" s="14"/>
      <c r="AD266" s="14"/>
      <c r="AE266" s="14"/>
      <c r="AF266" s="14"/>
      <c r="AG266" s="14"/>
      <c r="AH266" s="14"/>
      <c r="AI266" s="14"/>
      <c r="AJ266" s="14"/>
      <c r="AK266" s="14"/>
      <c r="AL266" s="14"/>
    </row>
    <row r="267" ht="14.25" customHeight="1">
      <c r="A267" s="14"/>
      <c r="B267" s="14"/>
      <c r="C267" s="14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  <c r="AB267" s="14"/>
      <c r="AC267" s="14"/>
      <c r="AD267" s="14"/>
      <c r="AE267" s="14"/>
      <c r="AF267" s="14"/>
      <c r="AG267" s="14"/>
      <c r="AH267" s="14"/>
      <c r="AI267" s="14"/>
      <c r="AJ267" s="14"/>
      <c r="AK267" s="14"/>
      <c r="AL267" s="14"/>
    </row>
    <row r="268" ht="14.25" customHeight="1">
      <c r="A268" s="14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  <c r="AB268" s="14"/>
      <c r="AC268" s="14"/>
      <c r="AD268" s="14"/>
      <c r="AE268" s="14"/>
      <c r="AF268" s="14"/>
      <c r="AG268" s="14"/>
      <c r="AH268" s="14"/>
      <c r="AI268" s="14"/>
      <c r="AJ268" s="14"/>
      <c r="AK268" s="14"/>
      <c r="AL268" s="14"/>
    </row>
    <row r="269" ht="14.25" customHeight="1">
      <c r="A269" s="14"/>
      <c r="B269" s="14"/>
      <c r="C269" s="14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  <c r="AB269" s="14"/>
      <c r="AC269" s="14"/>
      <c r="AD269" s="14"/>
      <c r="AE269" s="14"/>
      <c r="AF269" s="14"/>
      <c r="AG269" s="14"/>
      <c r="AH269" s="14"/>
      <c r="AI269" s="14"/>
      <c r="AJ269" s="14"/>
      <c r="AK269" s="14"/>
      <c r="AL269" s="14"/>
    </row>
    <row r="270" ht="14.25" customHeight="1">
      <c r="A270" s="14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  <c r="AB270" s="14"/>
      <c r="AC270" s="14"/>
      <c r="AD270" s="14"/>
      <c r="AE270" s="14"/>
      <c r="AF270" s="14"/>
      <c r="AG270" s="14"/>
      <c r="AH270" s="14"/>
      <c r="AI270" s="14"/>
      <c r="AJ270" s="14"/>
      <c r="AK270" s="14"/>
      <c r="AL270" s="14"/>
    </row>
    <row r="271" ht="14.25" customHeight="1">
      <c r="A271" s="14"/>
      <c r="B271" s="14"/>
      <c r="C271" s="14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  <c r="AB271" s="14"/>
      <c r="AC271" s="14"/>
      <c r="AD271" s="14"/>
      <c r="AE271" s="14"/>
      <c r="AF271" s="14"/>
      <c r="AG271" s="14"/>
      <c r="AH271" s="14"/>
      <c r="AI271" s="14"/>
      <c r="AJ271" s="14"/>
      <c r="AK271" s="14"/>
      <c r="AL271" s="14"/>
    </row>
    <row r="272" ht="14.25" customHeight="1">
      <c r="A272" s="14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  <c r="AB272" s="14"/>
      <c r="AC272" s="14"/>
      <c r="AD272" s="14"/>
      <c r="AE272" s="14"/>
      <c r="AF272" s="14"/>
      <c r="AG272" s="14"/>
      <c r="AH272" s="14"/>
      <c r="AI272" s="14"/>
      <c r="AJ272" s="14"/>
      <c r="AK272" s="14"/>
      <c r="AL272" s="14"/>
    </row>
    <row r="273" ht="14.25" customHeight="1">
      <c r="A273" s="14"/>
      <c r="B273" s="14"/>
      <c r="C273" s="14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  <c r="AB273" s="14"/>
      <c r="AC273" s="14"/>
      <c r="AD273" s="14"/>
      <c r="AE273" s="14"/>
      <c r="AF273" s="14"/>
      <c r="AG273" s="14"/>
      <c r="AH273" s="14"/>
      <c r="AI273" s="14"/>
      <c r="AJ273" s="14"/>
      <c r="AK273" s="14"/>
      <c r="AL273" s="14"/>
    </row>
    <row r="274" ht="14.25" customHeight="1">
      <c r="A274" s="14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  <c r="AB274" s="14"/>
      <c r="AC274" s="14"/>
      <c r="AD274" s="14"/>
      <c r="AE274" s="14"/>
      <c r="AF274" s="14"/>
      <c r="AG274" s="14"/>
      <c r="AH274" s="14"/>
      <c r="AI274" s="14"/>
      <c r="AJ274" s="14"/>
      <c r="AK274" s="14"/>
      <c r="AL274" s="14"/>
    </row>
    <row r="275" ht="14.25" customHeight="1">
      <c r="A275" s="14"/>
      <c r="B275" s="14"/>
      <c r="C275" s="14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  <c r="AB275" s="14"/>
      <c r="AC275" s="14"/>
      <c r="AD275" s="14"/>
      <c r="AE275" s="14"/>
      <c r="AF275" s="14"/>
      <c r="AG275" s="14"/>
      <c r="AH275" s="14"/>
      <c r="AI275" s="14"/>
      <c r="AJ275" s="14"/>
      <c r="AK275" s="14"/>
      <c r="AL275" s="14"/>
    </row>
    <row r="276" ht="14.25" customHeight="1">
      <c r="A276" s="14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  <c r="AB276" s="14"/>
      <c r="AC276" s="14"/>
      <c r="AD276" s="14"/>
      <c r="AE276" s="14"/>
      <c r="AF276" s="14"/>
      <c r="AG276" s="14"/>
      <c r="AH276" s="14"/>
      <c r="AI276" s="14"/>
      <c r="AJ276" s="14"/>
      <c r="AK276" s="14"/>
      <c r="AL276" s="14"/>
    </row>
    <row r="277" ht="14.25" customHeight="1">
      <c r="A277" s="14"/>
      <c r="B277" s="14"/>
      <c r="C277" s="14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  <c r="AB277" s="14"/>
      <c r="AC277" s="14"/>
      <c r="AD277" s="14"/>
      <c r="AE277" s="14"/>
      <c r="AF277" s="14"/>
      <c r="AG277" s="14"/>
      <c r="AH277" s="14"/>
      <c r="AI277" s="14"/>
      <c r="AJ277" s="14"/>
      <c r="AK277" s="14"/>
      <c r="AL277" s="14"/>
    </row>
    <row r="278" ht="14.25" customHeight="1">
      <c r="A278" s="14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  <c r="AB278" s="14"/>
      <c r="AC278" s="14"/>
      <c r="AD278" s="14"/>
      <c r="AE278" s="14"/>
      <c r="AF278" s="14"/>
      <c r="AG278" s="14"/>
      <c r="AH278" s="14"/>
      <c r="AI278" s="14"/>
      <c r="AJ278" s="14"/>
      <c r="AK278" s="14"/>
      <c r="AL278" s="14"/>
    </row>
    <row r="279" ht="14.25" customHeight="1">
      <c r="A279" s="14"/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  <c r="AB279" s="14"/>
      <c r="AC279" s="14"/>
      <c r="AD279" s="14"/>
      <c r="AE279" s="14"/>
      <c r="AF279" s="14"/>
      <c r="AG279" s="14"/>
      <c r="AH279" s="14"/>
      <c r="AI279" s="14"/>
      <c r="AJ279" s="14"/>
      <c r="AK279" s="14"/>
      <c r="AL279" s="14"/>
    </row>
    <row r="280" ht="14.25" customHeight="1">
      <c r="A280" s="14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  <c r="AB280" s="14"/>
      <c r="AC280" s="14"/>
      <c r="AD280" s="14"/>
      <c r="AE280" s="14"/>
      <c r="AF280" s="14"/>
      <c r="AG280" s="14"/>
      <c r="AH280" s="14"/>
      <c r="AI280" s="14"/>
      <c r="AJ280" s="14"/>
      <c r="AK280" s="14"/>
      <c r="AL280" s="14"/>
    </row>
    <row r="281" ht="14.25" customHeight="1">
      <c r="A281" s="14"/>
      <c r="B281" s="14"/>
      <c r="C281" s="14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  <c r="AB281" s="14"/>
      <c r="AC281" s="14"/>
      <c r="AD281" s="14"/>
      <c r="AE281" s="14"/>
      <c r="AF281" s="14"/>
      <c r="AG281" s="14"/>
      <c r="AH281" s="14"/>
      <c r="AI281" s="14"/>
      <c r="AJ281" s="14"/>
      <c r="AK281" s="14"/>
      <c r="AL281" s="14"/>
    </row>
    <row r="282" ht="14.25" customHeight="1">
      <c r="A282" s="14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  <c r="AB282" s="14"/>
      <c r="AC282" s="14"/>
      <c r="AD282" s="14"/>
      <c r="AE282" s="14"/>
      <c r="AF282" s="14"/>
      <c r="AG282" s="14"/>
      <c r="AH282" s="14"/>
      <c r="AI282" s="14"/>
      <c r="AJ282" s="14"/>
      <c r="AK282" s="14"/>
      <c r="AL282" s="14"/>
    </row>
    <row r="283" ht="14.25" customHeight="1">
      <c r="A283" s="14"/>
      <c r="B283" s="14"/>
      <c r="C283" s="14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  <c r="AB283" s="14"/>
      <c r="AC283" s="14"/>
      <c r="AD283" s="14"/>
      <c r="AE283" s="14"/>
      <c r="AF283" s="14"/>
      <c r="AG283" s="14"/>
      <c r="AH283" s="14"/>
      <c r="AI283" s="14"/>
      <c r="AJ283" s="14"/>
      <c r="AK283" s="14"/>
      <c r="AL283" s="14"/>
    </row>
    <row r="284" ht="14.25" customHeight="1">
      <c r="A284" s="14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  <c r="AB284" s="14"/>
      <c r="AC284" s="14"/>
      <c r="AD284" s="14"/>
      <c r="AE284" s="14"/>
      <c r="AF284" s="14"/>
      <c r="AG284" s="14"/>
      <c r="AH284" s="14"/>
      <c r="AI284" s="14"/>
      <c r="AJ284" s="14"/>
      <c r="AK284" s="14"/>
      <c r="AL284" s="14"/>
    </row>
    <row r="285" ht="14.25" customHeight="1">
      <c r="A285" s="14"/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  <c r="AB285" s="14"/>
      <c r="AC285" s="14"/>
      <c r="AD285" s="14"/>
      <c r="AE285" s="14"/>
      <c r="AF285" s="14"/>
      <c r="AG285" s="14"/>
      <c r="AH285" s="14"/>
      <c r="AI285" s="14"/>
      <c r="AJ285" s="14"/>
      <c r="AK285" s="14"/>
      <c r="AL285" s="14"/>
    </row>
    <row r="286" ht="14.25" customHeight="1">
      <c r="A286" s="1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  <c r="AC286" s="14"/>
      <c r="AD286" s="14"/>
      <c r="AE286" s="14"/>
      <c r="AF286" s="14"/>
      <c r="AG286" s="14"/>
      <c r="AH286" s="14"/>
      <c r="AI286" s="14"/>
      <c r="AJ286" s="14"/>
      <c r="AK286" s="14"/>
      <c r="AL286" s="14"/>
    </row>
    <row r="287" ht="14.25" customHeight="1">
      <c r="A287" s="14"/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  <c r="AB287" s="14"/>
      <c r="AC287" s="14"/>
      <c r="AD287" s="14"/>
      <c r="AE287" s="14"/>
      <c r="AF287" s="14"/>
      <c r="AG287" s="14"/>
      <c r="AH287" s="14"/>
      <c r="AI287" s="14"/>
      <c r="AJ287" s="14"/>
      <c r="AK287" s="14"/>
      <c r="AL287" s="14"/>
    </row>
    <row r="288" ht="14.25" customHeight="1">
      <c r="A288" s="14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  <c r="AE288" s="14"/>
      <c r="AF288" s="14"/>
      <c r="AG288" s="14"/>
      <c r="AH288" s="14"/>
      <c r="AI288" s="14"/>
      <c r="AJ288" s="14"/>
      <c r="AK288" s="14"/>
      <c r="AL288" s="14"/>
    </row>
    <row r="289" ht="14.25" customHeight="1">
      <c r="A289" s="14"/>
      <c r="B289" s="14"/>
      <c r="C289" s="14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  <c r="AB289" s="14"/>
      <c r="AC289" s="14"/>
      <c r="AD289" s="14"/>
      <c r="AE289" s="14"/>
      <c r="AF289" s="14"/>
      <c r="AG289" s="14"/>
      <c r="AH289" s="14"/>
      <c r="AI289" s="14"/>
      <c r="AJ289" s="14"/>
      <c r="AK289" s="14"/>
      <c r="AL289" s="14"/>
    </row>
    <row r="290" ht="14.25" customHeight="1">
      <c r="A290" s="14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  <c r="AB290" s="14"/>
      <c r="AC290" s="14"/>
      <c r="AD290" s="14"/>
      <c r="AE290" s="14"/>
      <c r="AF290" s="14"/>
      <c r="AG290" s="14"/>
      <c r="AH290" s="14"/>
      <c r="AI290" s="14"/>
      <c r="AJ290" s="14"/>
      <c r="AK290" s="14"/>
      <c r="AL290" s="14"/>
    </row>
    <row r="291" ht="14.25" customHeight="1">
      <c r="A291" s="14"/>
      <c r="B291" s="14"/>
      <c r="C291" s="14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  <c r="AB291" s="14"/>
      <c r="AC291" s="14"/>
      <c r="AD291" s="14"/>
      <c r="AE291" s="14"/>
      <c r="AF291" s="14"/>
      <c r="AG291" s="14"/>
      <c r="AH291" s="14"/>
      <c r="AI291" s="14"/>
      <c r="AJ291" s="14"/>
      <c r="AK291" s="14"/>
      <c r="AL291" s="14"/>
    </row>
    <row r="292" ht="14.25" customHeight="1">
      <c r="A292" s="14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  <c r="AB292" s="14"/>
      <c r="AC292" s="14"/>
      <c r="AD292" s="14"/>
      <c r="AE292" s="14"/>
      <c r="AF292" s="14"/>
      <c r="AG292" s="14"/>
      <c r="AH292" s="14"/>
      <c r="AI292" s="14"/>
      <c r="AJ292" s="14"/>
      <c r="AK292" s="14"/>
      <c r="AL292" s="14"/>
    </row>
    <row r="293" ht="14.25" customHeight="1">
      <c r="A293" s="14"/>
      <c r="B293" s="14"/>
      <c r="C293" s="14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  <c r="AB293" s="14"/>
      <c r="AC293" s="14"/>
      <c r="AD293" s="14"/>
      <c r="AE293" s="14"/>
      <c r="AF293" s="14"/>
      <c r="AG293" s="14"/>
      <c r="AH293" s="14"/>
      <c r="AI293" s="14"/>
      <c r="AJ293" s="14"/>
      <c r="AK293" s="14"/>
      <c r="AL293" s="14"/>
    </row>
    <row r="294" ht="14.25" customHeight="1">
      <c r="A294" s="14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  <c r="AB294" s="14"/>
      <c r="AC294" s="14"/>
      <c r="AD294" s="14"/>
      <c r="AE294" s="14"/>
      <c r="AF294" s="14"/>
      <c r="AG294" s="14"/>
      <c r="AH294" s="14"/>
      <c r="AI294" s="14"/>
      <c r="AJ294" s="14"/>
      <c r="AK294" s="14"/>
      <c r="AL294" s="14"/>
    </row>
    <row r="295" ht="14.25" customHeight="1">
      <c r="A295" s="14"/>
      <c r="B295" s="14"/>
      <c r="C295" s="14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  <c r="AB295" s="14"/>
      <c r="AC295" s="14"/>
      <c r="AD295" s="14"/>
      <c r="AE295" s="14"/>
      <c r="AF295" s="14"/>
      <c r="AG295" s="14"/>
      <c r="AH295" s="14"/>
      <c r="AI295" s="14"/>
      <c r="AJ295" s="14"/>
      <c r="AK295" s="14"/>
      <c r="AL295" s="14"/>
    </row>
    <row r="296" ht="14.25" customHeight="1">
      <c r="A296" s="14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  <c r="AB296" s="14"/>
      <c r="AC296" s="14"/>
      <c r="AD296" s="14"/>
      <c r="AE296" s="14"/>
      <c r="AF296" s="14"/>
      <c r="AG296" s="14"/>
      <c r="AH296" s="14"/>
      <c r="AI296" s="14"/>
      <c r="AJ296" s="14"/>
      <c r="AK296" s="14"/>
      <c r="AL296" s="14"/>
    </row>
    <row r="297" ht="14.25" customHeight="1">
      <c r="A297" s="14"/>
      <c r="B297" s="14"/>
      <c r="C297" s="14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  <c r="AE297" s="14"/>
      <c r="AF297" s="14"/>
      <c r="AG297" s="14"/>
      <c r="AH297" s="14"/>
      <c r="AI297" s="14"/>
      <c r="AJ297" s="14"/>
      <c r="AK297" s="14"/>
      <c r="AL297" s="14"/>
    </row>
    <row r="298" ht="14.25" customHeight="1">
      <c r="A298" s="14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  <c r="AB298" s="14"/>
      <c r="AC298" s="14"/>
      <c r="AD298" s="14"/>
      <c r="AE298" s="14"/>
      <c r="AF298" s="14"/>
      <c r="AG298" s="14"/>
      <c r="AH298" s="14"/>
      <c r="AI298" s="14"/>
      <c r="AJ298" s="14"/>
      <c r="AK298" s="14"/>
      <c r="AL298" s="14"/>
    </row>
    <row r="299" ht="14.25" customHeight="1">
      <c r="A299" s="14"/>
      <c r="B299" s="14"/>
      <c r="C299" s="14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  <c r="AB299" s="14"/>
      <c r="AC299" s="14"/>
      <c r="AD299" s="14"/>
      <c r="AE299" s="14"/>
      <c r="AF299" s="14"/>
      <c r="AG299" s="14"/>
      <c r="AH299" s="14"/>
      <c r="AI299" s="14"/>
      <c r="AJ299" s="14"/>
      <c r="AK299" s="14"/>
      <c r="AL299" s="14"/>
    </row>
    <row r="300" ht="14.25" customHeight="1">
      <c r="A300" s="14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  <c r="AB300" s="14"/>
      <c r="AC300" s="14"/>
      <c r="AD300" s="14"/>
      <c r="AE300" s="14"/>
      <c r="AF300" s="14"/>
      <c r="AG300" s="14"/>
      <c r="AH300" s="14"/>
      <c r="AI300" s="14"/>
      <c r="AJ300" s="14"/>
      <c r="AK300" s="14"/>
      <c r="AL300" s="14"/>
    </row>
    <row r="301" ht="14.25" customHeight="1">
      <c r="A301" s="14"/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  <c r="AB301" s="14"/>
      <c r="AC301" s="14"/>
      <c r="AD301" s="14"/>
      <c r="AE301" s="14"/>
      <c r="AF301" s="14"/>
      <c r="AG301" s="14"/>
      <c r="AH301" s="14"/>
      <c r="AI301" s="14"/>
      <c r="AJ301" s="14"/>
      <c r="AK301" s="14"/>
      <c r="AL301" s="14"/>
    </row>
    <row r="302" ht="14.25" customHeight="1">
      <c r="A302" s="14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  <c r="AB302" s="14"/>
      <c r="AC302" s="14"/>
      <c r="AD302" s="14"/>
      <c r="AE302" s="14"/>
      <c r="AF302" s="14"/>
      <c r="AG302" s="14"/>
      <c r="AH302" s="14"/>
      <c r="AI302" s="14"/>
      <c r="AJ302" s="14"/>
      <c r="AK302" s="14"/>
      <c r="AL302" s="14"/>
    </row>
    <row r="303" ht="14.25" customHeight="1">
      <c r="A303" s="14"/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  <c r="AE303" s="14"/>
      <c r="AF303" s="14"/>
      <c r="AG303" s="14"/>
      <c r="AH303" s="14"/>
      <c r="AI303" s="14"/>
      <c r="AJ303" s="14"/>
      <c r="AK303" s="14"/>
      <c r="AL303" s="14"/>
    </row>
    <row r="304" ht="14.25" customHeight="1">
      <c r="A304" s="14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  <c r="AB304" s="14"/>
      <c r="AC304" s="14"/>
      <c r="AD304" s="14"/>
      <c r="AE304" s="14"/>
      <c r="AF304" s="14"/>
      <c r="AG304" s="14"/>
      <c r="AH304" s="14"/>
      <c r="AI304" s="14"/>
      <c r="AJ304" s="14"/>
      <c r="AK304" s="14"/>
      <c r="AL304" s="14"/>
    </row>
    <row r="305" ht="14.25" customHeight="1">
      <c r="A305" s="14"/>
      <c r="B305" s="14"/>
      <c r="C305" s="14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  <c r="AB305" s="14"/>
      <c r="AC305" s="14"/>
      <c r="AD305" s="14"/>
      <c r="AE305" s="14"/>
      <c r="AF305" s="14"/>
      <c r="AG305" s="14"/>
      <c r="AH305" s="14"/>
      <c r="AI305" s="14"/>
      <c r="AJ305" s="14"/>
      <c r="AK305" s="14"/>
      <c r="AL305" s="14"/>
    </row>
    <row r="306" ht="14.25" customHeight="1">
      <c r="A306" s="14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  <c r="AB306" s="14"/>
      <c r="AC306" s="14"/>
      <c r="AD306" s="14"/>
      <c r="AE306" s="14"/>
      <c r="AF306" s="14"/>
      <c r="AG306" s="14"/>
      <c r="AH306" s="14"/>
      <c r="AI306" s="14"/>
      <c r="AJ306" s="14"/>
      <c r="AK306" s="14"/>
      <c r="AL306" s="14"/>
    </row>
    <row r="307" ht="14.25" customHeight="1">
      <c r="A307" s="14"/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  <c r="AB307" s="14"/>
      <c r="AC307" s="14"/>
      <c r="AD307" s="14"/>
      <c r="AE307" s="14"/>
      <c r="AF307" s="14"/>
      <c r="AG307" s="14"/>
      <c r="AH307" s="14"/>
      <c r="AI307" s="14"/>
      <c r="AJ307" s="14"/>
      <c r="AK307" s="14"/>
      <c r="AL307" s="14"/>
    </row>
    <row r="308" ht="14.25" customHeight="1">
      <c r="A308" s="14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  <c r="AB308" s="14"/>
      <c r="AC308" s="14"/>
      <c r="AD308" s="14"/>
      <c r="AE308" s="14"/>
      <c r="AF308" s="14"/>
      <c r="AG308" s="14"/>
      <c r="AH308" s="14"/>
      <c r="AI308" s="14"/>
      <c r="AJ308" s="14"/>
      <c r="AK308" s="14"/>
      <c r="AL308" s="14"/>
    </row>
    <row r="309" ht="14.25" customHeight="1">
      <c r="A309" s="14"/>
      <c r="B309" s="14"/>
      <c r="C309" s="14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  <c r="AB309" s="14"/>
      <c r="AC309" s="14"/>
      <c r="AD309" s="14"/>
      <c r="AE309" s="14"/>
      <c r="AF309" s="14"/>
      <c r="AG309" s="14"/>
      <c r="AH309" s="14"/>
      <c r="AI309" s="14"/>
      <c r="AJ309" s="14"/>
      <c r="AK309" s="14"/>
      <c r="AL309" s="14"/>
    </row>
    <row r="310" ht="14.25" customHeight="1">
      <c r="A310" s="14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  <c r="AB310" s="14"/>
      <c r="AC310" s="14"/>
      <c r="AD310" s="14"/>
      <c r="AE310" s="14"/>
      <c r="AF310" s="14"/>
      <c r="AG310" s="14"/>
      <c r="AH310" s="14"/>
      <c r="AI310" s="14"/>
      <c r="AJ310" s="14"/>
      <c r="AK310" s="14"/>
      <c r="AL310" s="14"/>
    </row>
    <row r="311" ht="14.25" customHeight="1">
      <c r="A311" s="14"/>
      <c r="B311" s="14"/>
      <c r="C311" s="14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  <c r="AB311" s="14"/>
      <c r="AC311" s="14"/>
      <c r="AD311" s="14"/>
      <c r="AE311" s="14"/>
      <c r="AF311" s="14"/>
      <c r="AG311" s="14"/>
      <c r="AH311" s="14"/>
      <c r="AI311" s="14"/>
      <c r="AJ311" s="14"/>
      <c r="AK311" s="14"/>
      <c r="AL311" s="14"/>
    </row>
    <row r="312" ht="14.25" customHeight="1">
      <c r="A312" s="14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  <c r="AB312" s="14"/>
      <c r="AC312" s="14"/>
      <c r="AD312" s="14"/>
      <c r="AE312" s="14"/>
      <c r="AF312" s="14"/>
      <c r="AG312" s="14"/>
      <c r="AH312" s="14"/>
      <c r="AI312" s="14"/>
      <c r="AJ312" s="14"/>
      <c r="AK312" s="14"/>
      <c r="AL312" s="14"/>
    </row>
    <row r="313" ht="14.25" customHeight="1">
      <c r="A313" s="14"/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  <c r="AB313" s="14"/>
      <c r="AC313" s="14"/>
      <c r="AD313" s="14"/>
      <c r="AE313" s="14"/>
      <c r="AF313" s="14"/>
      <c r="AG313" s="14"/>
      <c r="AH313" s="14"/>
      <c r="AI313" s="14"/>
      <c r="AJ313" s="14"/>
      <c r="AK313" s="14"/>
      <c r="AL313" s="14"/>
    </row>
    <row r="314" ht="14.25" customHeight="1">
      <c r="A314" s="1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  <c r="AB314" s="14"/>
      <c r="AC314" s="14"/>
      <c r="AD314" s="14"/>
      <c r="AE314" s="14"/>
      <c r="AF314" s="14"/>
      <c r="AG314" s="14"/>
      <c r="AH314" s="14"/>
      <c r="AI314" s="14"/>
      <c r="AJ314" s="14"/>
      <c r="AK314" s="14"/>
      <c r="AL314" s="14"/>
    </row>
    <row r="315" ht="14.25" customHeight="1">
      <c r="A315" s="14"/>
      <c r="B315" s="14"/>
      <c r="C315" s="14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  <c r="AB315" s="14"/>
      <c r="AC315" s="14"/>
      <c r="AD315" s="14"/>
      <c r="AE315" s="14"/>
      <c r="AF315" s="14"/>
      <c r="AG315" s="14"/>
      <c r="AH315" s="14"/>
      <c r="AI315" s="14"/>
      <c r="AJ315" s="14"/>
      <c r="AK315" s="14"/>
      <c r="AL315" s="14"/>
    </row>
    <row r="316" ht="14.25" customHeight="1">
      <c r="A316" s="14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  <c r="AB316" s="14"/>
      <c r="AC316" s="14"/>
      <c r="AD316" s="14"/>
      <c r="AE316" s="14"/>
      <c r="AF316" s="14"/>
      <c r="AG316" s="14"/>
      <c r="AH316" s="14"/>
      <c r="AI316" s="14"/>
      <c r="AJ316" s="14"/>
      <c r="AK316" s="14"/>
      <c r="AL316" s="14"/>
    </row>
    <row r="317" ht="14.25" customHeight="1">
      <c r="A317" s="14"/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  <c r="AB317" s="14"/>
      <c r="AC317" s="14"/>
      <c r="AD317" s="14"/>
      <c r="AE317" s="14"/>
      <c r="AF317" s="14"/>
      <c r="AG317" s="14"/>
      <c r="AH317" s="14"/>
      <c r="AI317" s="14"/>
      <c r="AJ317" s="14"/>
      <c r="AK317" s="14"/>
      <c r="AL317" s="14"/>
    </row>
    <row r="318" ht="14.25" customHeight="1">
      <c r="A318" s="14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  <c r="AB318" s="14"/>
      <c r="AC318" s="14"/>
      <c r="AD318" s="14"/>
      <c r="AE318" s="14"/>
      <c r="AF318" s="14"/>
      <c r="AG318" s="14"/>
      <c r="AH318" s="14"/>
      <c r="AI318" s="14"/>
      <c r="AJ318" s="14"/>
      <c r="AK318" s="14"/>
      <c r="AL318" s="14"/>
    </row>
    <row r="319" ht="14.25" customHeight="1">
      <c r="A319" s="14"/>
      <c r="B319" s="14"/>
      <c r="C319" s="14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  <c r="AB319" s="14"/>
      <c r="AC319" s="14"/>
      <c r="AD319" s="14"/>
      <c r="AE319" s="14"/>
      <c r="AF319" s="14"/>
      <c r="AG319" s="14"/>
      <c r="AH319" s="14"/>
      <c r="AI319" s="14"/>
      <c r="AJ319" s="14"/>
      <c r="AK319" s="14"/>
      <c r="AL319" s="14"/>
    </row>
    <row r="320" ht="14.25" customHeight="1">
      <c r="A320" s="14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  <c r="AB320" s="14"/>
      <c r="AC320" s="14"/>
      <c r="AD320" s="14"/>
      <c r="AE320" s="14"/>
      <c r="AF320" s="14"/>
      <c r="AG320" s="14"/>
      <c r="AH320" s="14"/>
      <c r="AI320" s="14"/>
      <c r="AJ320" s="14"/>
      <c r="AK320" s="14"/>
      <c r="AL320" s="14"/>
    </row>
    <row r="321" ht="14.25" customHeight="1">
      <c r="A321" s="14"/>
      <c r="B321" s="14"/>
      <c r="C321" s="14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  <c r="AB321" s="14"/>
      <c r="AC321" s="14"/>
      <c r="AD321" s="14"/>
      <c r="AE321" s="14"/>
      <c r="AF321" s="14"/>
      <c r="AG321" s="14"/>
      <c r="AH321" s="14"/>
      <c r="AI321" s="14"/>
      <c r="AJ321" s="14"/>
      <c r="AK321" s="14"/>
      <c r="AL321" s="14"/>
    </row>
    <row r="322" ht="14.25" customHeight="1">
      <c r="A322" s="14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  <c r="AB322" s="14"/>
      <c r="AC322" s="14"/>
      <c r="AD322" s="14"/>
      <c r="AE322" s="14"/>
      <c r="AF322" s="14"/>
      <c r="AG322" s="14"/>
      <c r="AH322" s="14"/>
      <c r="AI322" s="14"/>
      <c r="AJ322" s="14"/>
      <c r="AK322" s="14"/>
      <c r="AL322" s="14"/>
    </row>
    <row r="323" ht="14.25" customHeight="1">
      <c r="A323" s="14"/>
      <c r="B323" s="14"/>
      <c r="C323" s="14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  <c r="AB323" s="14"/>
      <c r="AC323" s="14"/>
      <c r="AD323" s="14"/>
      <c r="AE323" s="14"/>
      <c r="AF323" s="14"/>
      <c r="AG323" s="14"/>
      <c r="AH323" s="14"/>
      <c r="AI323" s="14"/>
      <c r="AJ323" s="14"/>
      <c r="AK323" s="14"/>
      <c r="AL323" s="14"/>
    </row>
    <row r="324" ht="14.25" customHeight="1">
      <c r="A324" s="14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  <c r="AB324" s="14"/>
      <c r="AC324" s="14"/>
      <c r="AD324" s="14"/>
      <c r="AE324" s="14"/>
      <c r="AF324" s="14"/>
      <c r="AG324" s="14"/>
      <c r="AH324" s="14"/>
      <c r="AI324" s="14"/>
      <c r="AJ324" s="14"/>
      <c r="AK324" s="14"/>
      <c r="AL324" s="14"/>
    </row>
    <row r="325" ht="14.25" customHeight="1">
      <c r="A325" s="14"/>
      <c r="B325" s="14"/>
      <c r="C325" s="14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  <c r="AB325" s="14"/>
      <c r="AC325" s="14"/>
      <c r="AD325" s="14"/>
      <c r="AE325" s="14"/>
      <c r="AF325" s="14"/>
      <c r="AG325" s="14"/>
      <c r="AH325" s="14"/>
      <c r="AI325" s="14"/>
      <c r="AJ325" s="14"/>
      <c r="AK325" s="14"/>
      <c r="AL325" s="14"/>
    </row>
    <row r="326" ht="14.25" customHeight="1">
      <c r="A326" s="14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  <c r="AB326" s="14"/>
      <c r="AC326" s="14"/>
      <c r="AD326" s="14"/>
      <c r="AE326" s="14"/>
      <c r="AF326" s="14"/>
      <c r="AG326" s="14"/>
      <c r="AH326" s="14"/>
      <c r="AI326" s="14"/>
      <c r="AJ326" s="14"/>
      <c r="AK326" s="14"/>
      <c r="AL326" s="14"/>
    </row>
    <row r="327" ht="14.25" customHeight="1">
      <c r="A327" s="14"/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  <c r="AB327" s="14"/>
      <c r="AC327" s="14"/>
      <c r="AD327" s="14"/>
      <c r="AE327" s="14"/>
      <c r="AF327" s="14"/>
      <c r="AG327" s="14"/>
      <c r="AH327" s="14"/>
      <c r="AI327" s="14"/>
      <c r="AJ327" s="14"/>
      <c r="AK327" s="14"/>
      <c r="AL327" s="14"/>
    </row>
    <row r="328" ht="14.25" customHeight="1">
      <c r="A328" s="14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  <c r="AB328" s="14"/>
      <c r="AC328" s="14"/>
      <c r="AD328" s="14"/>
      <c r="AE328" s="14"/>
      <c r="AF328" s="14"/>
      <c r="AG328" s="14"/>
      <c r="AH328" s="14"/>
      <c r="AI328" s="14"/>
      <c r="AJ328" s="14"/>
      <c r="AK328" s="14"/>
      <c r="AL328" s="14"/>
    </row>
    <row r="329" ht="14.25" customHeight="1">
      <c r="A329" s="14"/>
      <c r="B329" s="14"/>
      <c r="C329" s="14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  <c r="AB329" s="14"/>
      <c r="AC329" s="14"/>
      <c r="AD329" s="14"/>
      <c r="AE329" s="14"/>
      <c r="AF329" s="14"/>
      <c r="AG329" s="14"/>
      <c r="AH329" s="14"/>
      <c r="AI329" s="14"/>
      <c r="AJ329" s="14"/>
      <c r="AK329" s="14"/>
      <c r="AL329" s="14"/>
    </row>
    <row r="330" ht="14.25" customHeight="1">
      <c r="A330" s="14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  <c r="AB330" s="14"/>
      <c r="AC330" s="14"/>
      <c r="AD330" s="14"/>
      <c r="AE330" s="14"/>
      <c r="AF330" s="14"/>
      <c r="AG330" s="14"/>
      <c r="AH330" s="14"/>
      <c r="AI330" s="14"/>
      <c r="AJ330" s="14"/>
      <c r="AK330" s="14"/>
      <c r="AL330" s="14"/>
    </row>
    <row r="331" ht="14.25" customHeight="1">
      <c r="A331" s="14"/>
      <c r="B331" s="14"/>
      <c r="C331" s="14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  <c r="AB331" s="14"/>
      <c r="AC331" s="14"/>
      <c r="AD331" s="14"/>
      <c r="AE331" s="14"/>
      <c r="AF331" s="14"/>
      <c r="AG331" s="14"/>
      <c r="AH331" s="14"/>
      <c r="AI331" s="14"/>
      <c r="AJ331" s="14"/>
      <c r="AK331" s="14"/>
      <c r="AL331" s="14"/>
    </row>
    <row r="332" ht="14.25" customHeight="1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  <c r="AB332" s="14"/>
      <c r="AC332" s="14"/>
      <c r="AD332" s="14"/>
      <c r="AE332" s="14"/>
      <c r="AF332" s="14"/>
      <c r="AG332" s="14"/>
      <c r="AH332" s="14"/>
      <c r="AI332" s="14"/>
      <c r="AJ332" s="14"/>
      <c r="AK332" s="14"/>
      <c r="AL332" s="14"/>
    </row>
    <row r="333" ht="14.25" customHeight="1">
      <c r="A333" s="14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  <c r="AB333" s="14"/>
      <c r="AC333" s="14"/>
      <c r="AD333" s="14"/>
      <c r="AE333" s="14"/>
      <c r="AF333" s="14"/>
      <c r="AG333" s="14"/>
      <c r="AH333" s="14"/>
      <c r="AI333" s="14"/>
      <c r="AJ333" s="14"/>
      <c r="AK333" s="14"/>
      <c r="AL333" s="14"/>
    </row>
    <row r="334" ht="14.25" customHeight="1">
      <c r="A334" s="14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  <c r="AB334" s="14"/>
      <c r="AC334" s="14"/>
      <c r="AD334" s="14"/>
      <c r="AE334" s="14"/>
      <c r="AF334" s="14"/>
      <c r="AG334" s="14"/>
      <c r="AH334" s="14"/>
      <c r="AI334" s="14"/>
      <c r="AJ334" s="14"/>
      <c r="AK334" s="14"/>
      <c r="AL334" s="14"/>
    </row>
    <row r="335" ht="14.25" customHeight="1">
      <c r="A335" s="14"/>
      <c r="B335" s="14"/>
      <c r="C335" s="14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  <c r="AB335" s="14"/>
      <c r="AC335" s="14"/>
      <c r="AD335" s="14"/>
      <c r="AE335" s="14"/>
      <c r="AF335" s="14"/>
      <c r="AG335" s="14"/>
      <c r="AH335" s="14"/>
      <c r="AI335" s="14"/>
      <c r="AJ335" s="14"/>
      <c r="AK335" s="14"/>
      <c r="AL335" s="14"/>
    </row>
    <row r="336" ht="14.25" customHeight="1">
      <c r="A336" s="14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  <c r="AB336" s="14"/>
      <c r="AC336" s="14"/>
      <c r="AD336" s="14"/>
      <c r="AE336" s="14"/>
      <c r="AF336" s="14"/>
      <c r="AG336" s="14"/>
      <c r="AH336" s="14"/>
      <c r="AI336" s="14"/>
      <c r="AJ336" s="14"/>
      <c r="AK336" s="14"/>
      <c r="AL336" s="14"/>
    </row>
    <row r="337" ht="14.25" customHeight="1">
      <c r="A337" s="14"/>
      <c r="B337" s="14"/>
      <c r="C337" s="14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  <c r="AB337" s="14"/>
      <c r="AC337" s="14"/>
      <c r="AD337" s="14"/>
      <c r="AE337" s="14"/>
      <c r="AF337" s="14"/>
      <c r="AG337" s="14"/>
      <c r="AH337" s="14"/>
      <c r="AI337" s="14"/>
      <c r="AJ337" s="14"/>
      <c r="AK337" s="14"/>
      <c r="AL337" s="14"/>
    </row>
    <row r="338" ht="14.25" customHeight="1">
      <c r="A338" s="14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  <c r="AB338" s="14"/>
      <c r="AC338" s="14"/>
      <c r="AD338" s="14"/>
      <c r="AE338" s="14"/>
      <c r="AF338" s="14"/>
      <c r="AG338" s="14"/>
      <c r="AH338" s="14"/>
      <c r="AI338" s="14"/>
      <c r="AJ338" s="14"/>
      <c r="AK338" s="14"/>
      <c r="AL338" s="14"/>
    </row>
    <row r="339" ht="14.25" customHeight="1">
      <c r="A339" s="14"/>
      <c r="B339" s="14"/>
      <c r="C339" s="14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  <c r="AB339" s="14"/>
      <c r="AC339" s="14"/>
      <c r="AD339" s="14"/>
      <c r="AE339" s="14"/>
      <c r="AF339" s="14"/>
      <c r="AG339" s="14"/>
      <c r="AH339" s="14"/>
      <c r="AI339" s="14"/>
      <c r="AJ339" s="14"/>
      <c r="AK339" s="14"/>
      <c r="AL339" s="14"/>
    </row>
    <row r="340" ht="14.25" customHeight="1">
      <c r="A340" s="14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  <c r="AB340" s="14"/>
      <c r="AC340" s="14"/>
      <c r="AD340" s="14"/>
      <c r="AE340" s="14"/>
      <c r="AF340" s="14"/>
      <c r="AG340" s="14"/>
      <c r="AH340" s="14"/>
      <c r="AI340" s="14"/>
      <c r="AJ340" s="14"/>
      <c r="AK340" s="14"/>
      <c r="AL340" s="14"/>
    </row>
    <row r="341" ht="14.25" customHeight="1">
      <c r="A341" s="14"/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  <c r="AB341" s="14"/>
      <c r="AC341" s="14"/>
      <c r="AD341" s="14"/>
      <c r="AE341" s="14"/>
      <c r="AF341" s="14"/>
      <c r="AG341" s="14"/>
      <c r="AH341" s="14"/>
      <c r="AI341" s="14"/>
      <c r="AJ341" s="14"/>
      <c r="AK341" s="14"/>
      <c r="AL341" s="14"/>
    </row>
    <row r="342" ht="14.25" customHeight="1">
      <c r="A342" s="14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  <c r="AB342" s="14"/>
      <c r="AC342" s="14"/>
      <c r="AD342" s="14"/>
      <c r="AE342" s="14"/>
      <c r="AF342" s="14"/>
      <c r="AG342" s="14"/>
      <c r="AH342" s="14"/>
      <c r="AI342" s="14"/>
      <c r="AJ342" s="14"/>
      <c r="AK342" s="14"/>
      <c r="AL342" s="14"/>
    </row>
    <row r="343" ht="14.25" customHeight="1">
      <c r="A343" s="14"/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  <c r="AB343" s="14"/>
      <c r="AC343" s="14"/>
      <c r="AD343" s="14"/>
      <c r="AE343" s="14"/>
      <c r="AF343" s="14"/>
      <c r="AG343" s="14"/>
      <c r="AH343" s="14"/>
      <c r="AI343" s="14"/>
      <c r="AJ343" s="14"/>
      <c r="AK343" s="14"/>
      <c r="AL343" s="14"/>
    </row>
    <row r="344" ht="14.25" customHeight="1">
      <c r="A344" s="14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  <c r="AB344" s="14"/>
      <c r="AC344" s="14"/>
      <c r="AD344" s="14"/>
      <c r="AE344" s="14"/>
      <c r="AF344" s="14"/>
      <c r="AG344" s="14"/>
      <c r="AH344" s="14"/>
      <c r="AI344" s="14"/>
      <c r="AJ344" s="14"/>
      <c r="AK344" s="14"/>
      <c r="AL344" s="14"/>
    </row>
    <row r="345" ht="14.25" customHeight="1">
      <c r="A345" s="14"/>
      <c r="B345" s="14"/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  <c r="AB345" s="14"/>
      <c r="AC345" s="14"/>
      <c r="AD345" s="14"/>
      <c r="AE345" s="14"/>
      <c r="AF345" s="14"/>
      <c r="AG345" s="14"/>
      <c r="AH345" s="14"/>
      <c r="AI345" s="14"/>
      <c r="AJ345" s="14"/>
      <c r="AK345" s="14"/>
      <c r="AL345" s="14"/>
    </row>
    <row r="346" ht="14.25" customHeight="1">
      <c r="A346" s="14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  <c r="AB346" s="14"/>
      <c r="AC346" s="14"/>
      <c r="AD346" s="14"/>
      <c r="AE346" s="14"/>
      <c r="AF346" s="14"/>
      <c r="AG346" s="14"/>
      <c r="AH346" s="14"/>
      <c r="AI346" s="14"/>
      <c r="AJ346" s="14"/>
      <c r="AK346" s="14"/>
      <c r="AL346" s="14"/>
    </row>
    <row r="347" ht="14.25" customHeight="1">
      <c r="A347" s="14"/>
      <c r="B347" s="14"/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  <c r="AB347" s="14"/>
      <c r="AC347" s="14"/>
      <c r="AD347" s="14"/>
      <c r="AE347" s="14"/>
      <c r="AF347" s="14"/>
      <c r="AG347" s="14"/>
      <c r="AH347" s="14"/>
      <c r="AI347" s="14"/>
      <c r="AJ347" s="14"/>
      <c r="AK347" s="14"/>
      <c r="AL347" s="14"/>
    </row>
    <row r="348" ht="14.25" customHeight="1">
      <c r="A348" s="14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  <c r="AB348" s="14"/>
      <c r="AC348" s="14"/>
      <c r="AD348" s="14"/>
      <c r="AE348" s="14"/>
      <c r="AF348" s="14"/>
      <c r="AG348" s="14"/>
      <c r="AH348" s="14"/>
      <c r="AI348" s="14"/>
      <c r="AJ348" s="14"/>
      <c r="AK348" s="14"/>
      <c r="AL348" s="14"/>
    </row>
    <row r="349" ht="14.25" customHeight="1">
      <c r="A349" s="14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  <c r="AB349" s="14"/>
      <c r="AC349" s="14"/>
      <c r="AD349" s="14"/>
      <c r="AE349" s="14"/>
      <c r="AF349" s="14"/>
      <c r="AG349" s="14"/>
      <c r="AH349" s="14"/>
      <c r="AI349" s="14"/>
      <c r="AJ349" s="14"/>
      <c r="AK349" s="14"/>
      <c r="AL349" s="14"/>
    </row>
    <row r="350" ht="14.25" customHeight="1">
      <c r="A350" s="14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  <c r="AB350" s="14"/>
      <c r="AC350" s="14"/>
      <c r="AD350" s="14"/>
      <c r="AE350" s="14"/>
      <c r="AF350" s="14"/>
      <c r="AG350" s="14"/>
      <c r="AH350" s="14"/>
      <c r="AI350" s="14"/>
      <c r="AJ350" s="14"/>
      <c r="AK350" s="14"/>
      <c r="AL350" s="14"/>
    </row>
    <row r="351" ht="14.25" customHeight="1">
      <c r="A351" s="14"/>
      <c r="B351" s="14"/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  <c r="AB351" s="14"/>
      <c r="AC351" s="14"/>
      <c r="AD351" s="14"/>
      <c r="AE351" s="14"/>
      <c r="AF351" s="14"/>
      <c r="AG351" s="14"/>
      <c r="AH351" s="14"/>
      <c r="AI351" s="14"/>
      <c r="AJ351" s="14"/>
      <c r="AK351" s="14"/>
      <c r="AL351" s="14"/>
    </row>
    <row r="352" ht="14.25" customHeight="1">
      <c r="A352" s="14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  <c r="AE352" s="14"/>
      <c r="AF352" s="14"/>
      <c r="AG352" s="14"/>
      <c r="AH352" s="14"/>
      <c r="AI352" s="14"/>
      <c r="AJ352" s="14"/>
      <c r="AK352" s="14"/>
      <c r="AL352" s="14"/>
    </row>
    <row r="353" ht="14.25" customHeight="1">
      <c r="A353" s="14"/>
      <c r="B353" s="14"/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  <c r="AB353" s="14"/>
      <c r="AC353" s="14"/>
      <c r="AD353" s="14"/>
      <c r="AE353" s="14"/>
      <c r="AF353" s="14"/>
      <c r="AG353" s="14"/>
      <c r="AH353" s="14"/>
      <c r="AI353" s="14"/>
      <c r="AJ353" s="14"/>
      <c r="AK353" s="14"/>
      <c r="AL353" s="14"/>
    </row>
    <row r="354" ht="14.25" customHeight="1">
      <c r="A354" s="14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  <c r="AB354" s="14"/>
      <c r="AC354" s="14"/>
      <c r="AD354" s="14"/>
      <c r="AE354" s="14"/>
      <c r="AF354" s="14"/>
      <c r="AG354" s="14"/>
      <c r="AH354" s="14"/>
      <c r="AI354" s="14"/>
      <c r="AJ354" s="14"/>
      <c r="AK354" s="14"/>
      <c r="AL354" s="14"/>
    </row>
    <row r="355" ht="14.25" customHeight="1">
      <c r="A355" s="14"/>
      <c r="B355" s="14"/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  <c r="AB355" s="14"/>
      <c r="AC355" s="14"/>
      <c r="AD355" s="14"/>
      <c r="AE355" s="14"/>
      <c r="AF355" s="14"/>
      <c r="AG355" s="14"/>
      <c r="AH355" s="14"/>
      <c r="AI355" s="14"/>
      <c r="AJ355" s="14"/>
      <c r="AK355" s="14"/>
      <c r="AL355" s="14"/>
    </row>
    <row r="356" ht="14.25" customHeight="1">
      <c r="A356" s="14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  <c r="AB356" s="14"/>
      <c r="AC356" s="14"/>
      <c r="AD356" s="14"/>
      <c r="AE356" s="14"/>
      <c r="AF356" s="14"/>
      <c r="AG356" s="14"/>
      <c r="AH356" s="14"/>
      <c r="AI356" s="14"/>
      <c r="AJ356" s="14"/>
      <c r="AK356" s="14"/>
      <c r="AL356" s="14"/>
    </row>
    <row r="357" ht="14.25" customHeight="1">
      <c r="A357" s="14"/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  <c r="AB357" s="14"/>
      <c r="AC357" s="14"/>
      <c r="AD357" s="14"/>
      <c r="AE357" s="14"/>
      <c r="AF357" s="14"/>
      <c r="AG357" s="14"/>
      <c r="AH357" s="14"/>
      <c r="AI357" s="14"/>
      <c r="AJ357" s="14"/>
      <c r="AK357" s="14"/>
      <c r="AL357" s="14"/>
    </row>
    <row r="358" ht="14.25" customHeight="1">
      <c r="A358" s="14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  <c r="AB358" s="14"/>
      <c r="AC358" s="14"/>
      <c r="AD358" s="14"/>
      <c r="AE358" s="14"/>
      <c r="AF358" s="14"/>
      <c r="AG358" s="14"/>
      <c r="AH358" s="14"/>
      <c r="AI358" s="14"/>
      <c r="AJ358" s="14"/>
      <c r="AK358" s="14"/>
      <c r="AL358" s="14"/>
    </row>
    <row r="359" ht="14.25" customHeight="1">
      <c r="A359" s="14"/>
      <c r="B359" s="14"/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  <c r="AB359" s="14"/>
      <c r="AC359" s="14"/>
      <c r="AD359" s="14"/>
      <c r="AE359" s="14"/>
      <c r="AF359" s="14"/>
      <c r="AG359" s="14"/>
      <c r="AH359" s="14"/>
      <c r="AI359" s="14"/>
      <c r="AJ359" s="14"/>
      <c r="AK359" s="14"/>
      <c r="AL359" s="14"/>
    </row>
    <row r="360" ht="14.25" customHeight="1">
      <c r="A360" s="14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  <c r="AB360" s="14"/>
      <c r="AC360" s="14"/>
      <c r="AD360" s="14"/>
      <c r="AE360" s="14"/>
      <c r="AF360" s="14"/>
      <c r="AG360" s="14"/>
      <c r="AH360" s="14"/>
      <c r="AI360" s="14"/>
      <c r="AJ360" s="14"/>
      <c r="AK360" s="14"/>
      <c r="AL360" s="14"/>
    </row>
    <row r="361" ht="14.25" customHeight="1">
      <c r="A361" s="14"/>
      <c r="B361" s="14"/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  <c r="AB361" s="14"/>
      <c r="AC361" s="14"/>
      <c r="AD361" s="14"/>
      <c r="AE361" s="14"/>
      <c r="AF361" s="14"/>
      <c r="AG361" s="14"/>
      <c r="AH361" s="14"/>
      <c r="AI361" s="14"/>
      <c r="AJ361" s="14"/>
      <c r="AK361" s="14"/>
      <c r="AL361" s="14"/>
    </row>
    <row r="362" ht="14.25" customHeight="1">
      <c r="A362" s="14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  <c r="AB362" s="14"/>
      <c r="AC362" s="14"/>
      <c r="AD362" s="14"/>
      <c r="AE362" s="14"/>
      <c r="AF362" s="14"/>
      <c r="AG362" s="14"/>
      <c r="AH362" s="14"/>
      <c r="AI362" s="14"/>
      <c r="AJ362" s="14"/>
      <c r="AK362" s="14"/>
      <c r="AL362" s="14"/>
    </row>
    <row r="363" ht="14.25" customHeight="1">
      <c r="A363" s="14"/>
      <c r="B363" s="14"/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  <c r="AE363" s="14"/>
      <c r="AF363" s="14"/>
      <c r="AG363" s="14"/>
      <c r="AH363" s="14"/>
      <c r="AI363" s="14"/>
      <c r="AJ363" s="14"/>
      <c r="AK363" s="14"/>
      <c r="AL363" s="14"/>
    </row>
    <row r="364" ht="14.25" customHeight="1">
      <c r="A364" s="14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  <c r="AB364" s="14"/>
      <c r="AC364" s="14"/>
      <c r="AD364" s="14"/>
      <c r="AE364" s="14"/>
      <c r="AF364" s="14"/>
      <c r="AG364" s="14"/>
      <c r="AH364" s="14"/>
      <c r="AI364" s="14"/>
      <c r="AJ364" s="14"/>
      <c r="AK364" s="14"/>
      <c r="AL364" s="14"/>
    </row>
    <row r="365" ht="14.25" customHeight="1">
      <c r="A365" s="14"/>
      <c r="B365" s="14"/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  <c r="AB365" s="14"/>
      <c r="AC365" s="14"/>
      <c r="AD365" s="14"/>
      <c r="AE365" s="14"/>
      <c r="AF365" s="14"/>
      <c r="AG365" s="14"/>
      <c r="AH365" s="14"/>
      <c r="AI365" s="14"/>
      <c r="AJ365" s="14"/>
      <c r="AK365" s="14"/>
      <c r="AL365" s="14"/>
    </row>
    <row r="366" ht="14.25" customHeight="1">
      <c r="A366" s="14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  <c r="AB366" s="14"/>
      <c r="AC366" s="14"/>
      <c r="AD366" s="14"/>
      <c r="AE366" s="14"/>
      <c r="AF366" s="14"/>
      <c r="AG366" s="14"/>
      <c r="AH366" s="14"/>
      <c r="AI366" s="14"/>
      <c r="AJ366" s="14"/>
      <c r="AK366" s="14"/>
      <c r="AL366" s="14"/>
    </row>
    <row r="367" ht="14.25" customHeight="1">
      <c r="A367" s="14"/>
      <c r="B367" s="14"/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  <c r="AB367" s="14"/>
      <c r="AC367" s="14"/>
      <c r="AD367" s="14"/>
      <c r="AE367" s="14"/>
      <c r="AF367" s="14"/>
      <c r="AG367" s="14"/>
      <c r="AH367" s="14"/>
      <c r="AI367" s="14"/>
      <c r="AJ367" s="14"/>
      <c r="AK367" s="14"/>
      <c r="AL367" s="14"/>
    </row>
    <row r="368" ht="14.25" customHeight="1">
      <c r="A368" s="14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  <c r="AB368" s="14"/>
      <c r="AC368" s="14"/>
      <c r="AD368" s="14"/>
      <c r="AE368" s="14"/>
      <c r="AF368" s="14"/>
      <c r="AG368" s="14"/>
      <c r="AH368" s="14"/>
      <c r="AI368" s="14"/>
      <c r="AJ368" s="14"/>
      <c r="AK368" s="14"/>
      <c r="AL368" s="14"/>
    </row>
    <row r="369" ht="14.25" customHeight="1">
      <c r="A369" s="14"/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  <c r="AB369" s="14"/>
      <c r="AC369" s="14"/>
      <c r="AD369" s="14"/>
      <c r="AE369" s="14"/>
      <c r="AF369" s="14"/>
      <c r="AG369" s="14"/>
      <c r="AH369" s="14"/>
      <c r="AI369" s="14"/>
      <c r="AJ369" s="14"/>
      <c r="AK369" s="14"/>
      <c r="AL369" s="14"/>
    </row>
    <row r="370" ht="14.25" customHeight="1">
      <c r="A370" s="1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  <c r="AB370" s="14"/>
      <c r="AC370" s="14"/>
      <c r="AD370" s="14"/>
      <c r="AE370" s="14"/>
      <c r="AF370" s="14"/>
      <c r="AG370" s="14"/>
      <c r="AH370" s="14"/>
      <c r="AI370" s="14"/>
      <c r="AJ370" s="14"/>
      <c r="AK370" s="14"/>
      <c r="AL370" s="14"/>
    </row>
    <row r="371" ht="14.25" customHeight="1">
      <c r="A371" s="14"/>
      <c r="B371" s="14"/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  <c r="AB371" s="14"/>
      <c r="AC371" s="14"/>
      <c r="AD371" s="14"/>
      <c r="AE371" s="14"/>
      <c r="AF371" s="14"/>
      <c r="AG371" s="14"/>
      <c r="AH371" s="14"/>
      <c r="AI371" s="14"/>
      <c r="AJ371" s="14"/>
      <c r="AK371" s="14"/>
      <c r="AL371" s="14"/>
    </row>
    <row r="372" ht="14.25" customHeight="1">
      <c r="A372" s="14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  <c r="AB372" s="14"/>
      <c r="AC372" s="14"/>
      <c r="AD372" s="14"/>
      <c r="AE372" s="14"/>
      <c r="AF372" s="14"/>
      <c r="AG372" s="14"/>
      <c r="AH372" s="14"/>
      <c r="AI372" s="14"/>
      <c r="AJ372" s="14"/>
      <c r="AK372" s="14"/>
      <c r="AL372" s="14"/>
    </row>
    <row r="373" ht="14.25" customHeight="1">
      <c r="A373" s="14"/>
      <c r="B373" s="14"/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  <c r="AB373" s="14"/>
      <c r="AC373" s="14"/>
      <c r="AD373" s="14"/>
      <c r="AE373" s="14"/>
      <c r="AF373" s="14"/>
      <c r="AG373" s="14"/>
      <c r="AH373" s="14"/>
      <c r="AI373" s="14"/>
      <c r="AJ373" s="14"/>
      <c r="AK373" s="14"/>
      <c r="AL373" s="14"/>
    </row>
    <row r="374" ht="14.25" customHeight="1">
      <c r="A374" s="14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  <c r="AB374" s="14"/>
      <c r="AC374" s="14"/>
      <c r="AD374" s="14"/>
      <c r="AE374" s="14"/>
      <c r="AF374" s="14"/>
      <c r="AG374" s="14"/>
      <c r="AH374" s="14"/>
      <c r="AI374" s="14"/>
      <c r="AJ374" s="14"/>
      <c r="AK374" s="14"/>
      <c r="AL374" s="14"/>
    </row>
    <row r="375" ht="14.25" customHeight="1">
      <c r="A375" s="14"/>
      <c r="B375" s="14"/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  <c r="AB375" s="14"/>
      <c r="AC375" s="14"/>
      <c r="AD375" s="14"/>
      <c r="AE375" s="14"/>
      <c r="AF375" s="14"/>
      <c r="AG375" s="14"/>
      <c r="AH375" s="14"/>
      <c r="AI375" s="14"/>
      <c r="AJ375" s="14"/>
      <c r="AK375" s="14"/>
      <c r="AL375" s="14"/>
    </row>
    <row r="376" ht="14.25" customHeight="1">
      <c r="A376" s="14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  <c r="AB376" s="14"/>
      <c r="AC376" s="14"/>
      <c r="AD376" s="14"/>
      <c r="AE376" s="14"/>
      <c r="AF376" s="14"/>
      <c r="AG376" s="14"/>
      <c r="AH376" s="14"/>
      <c r="AI376" s="14"/>
      <c r="AJ376" s="14"/>
      <c r="AK376" s="14"/>
      <c r="AL376" s="14"/>
    </row>
    <row r="377" ht="14.25" customHeight="1">
      <c r="A377" s="14"/>
      <c r="B377" s="14"/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  <c r="AB377" s="14"/>
      <c r="AC377" s="14"/>
      <c r="AD377" s="14"/>
      <c r="AE377" s="14"/>
      <c r="AF377" s="14"/>
      <c r="AG377" s="14"/>
      <c r="AH377" s="14"/>
      <c r="AI377" s="14"/>
      <c r="AJ377" s="14"/>
      <c r="AK377" s="14"/>
      <c r="AL377" s="14"/>
    </row>
    <row r="378" ht="14.25" customHeight="1">
      <c r="A378" s="14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  <c r="AB378" s="14"/>
      <c r="AC378" s="14"/>
      <c r="AD378" s="14"/>
      <c r="AE378" s="14"/>
      <c r="AF378" s="14"/>
      <c r="AG378" s="14"/>
      <c r="AH378" s="14"/>
      <c r="AI378" s="14"/>
      <c r="AJ378" s="14"/>
      <c r="AK378" s="14"/>
      <c r="AL378" s="14"/>
    </row>
    <row r="379" ht="14.25" customHeight="1">
      <c r="A379" s="14"/>
      <c r="B379" s="14"/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  <c r="AB379" s="14"/>
      <c r="AC379" s="14"/>
      <c r="AD379" s="14"/>
      <c r="AE379" s="14"/>
      <c r="AF379" s="14"/>
      <c r="AG379" s="14"/>
      <c r="AH379" s="14"/>
      <c r="AI379" s="14"/>
      <c r="AJ379" s="14"/>
      <c r="AK379" s="14"/>
      <c r="AL379" s="14"/>
    </row>
    <row r="380" ht="14.25" customHeight="1">
      <c r="A380" s="14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  <c r="AB380" s="14"/>
      <c r="AC380" s="14"/>
      <c r="AD380" s="14"/>
      <c r="AE380" s="14"/>
      <c r="AF380" s="14"/>
      <c r="AG380" s="14"/>
      <c r="AH380" s="14"/>
      <c r="AI380" s="14"/>
      <c r="AJ380" s="14"/>
      <c r="AK380" s="14"/>
      <c r="AL380" s="14"/>
    </row>
    <row r="381" ht="14.25" customHeight="1">
      <c r="A381" s="14"/>
      <c r="B381" s="14"/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  <c r="AB381" s="14"/>
      <c r="AC381" s="14"/>
      <c r="AD381" s="14"/>
      <c r="AE381" s="14"/>
      <c r="AF381" s="14"/>
      <c r="AG381" s="14"/>
      <c r="AH381" s="14"/>
      <c r="AI381" s="14"/>
      <c r="AJ381" s="14"/>
      <c r="AK381" s="14"/>
      <c r="AL381" s="14"/>
    </row>
    <row r="382" ht="14.25" customHeight="1">
      <c r="A382" s="14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  <c r="AB382" s="14"/>
      <c r="AC382" s="14"/>
      <c r="AD382" s="14"/>
      <c r="AE382" s="14"/>
      <c r="AF382" s="14"/>
      <c r="AG382" s="14"/>
      <c r="AH382" s="14"/>
      <c r="AI382" s="14"/>
      <c r="AJ382" s="14"/>
      <c r="AK382" s="14"/>
      <c r="AL382" s="14"/>
    </row>
    <row r="383" ht="14.25" customHeight="1">
      <c r="A383" s="14"/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  <c r="AB383" s="14"/>
      <c r="AC383" s="14"/>
      <c r="AD383" s="14"/>
      <c r="AE383" s="14"/>
      <c r="AF383" s="14"/>
      <c r="AG383" s="14"/>
      <c r="AH383" s="14"/>
      <c r="AI383" s="14"/>
      <c r="AJ383" s="14"/>
      <c r="AK383" s="14"/>
      <c r="AL383" s="14"/>
    </row>
    <row r="384" ht="14.25" customHeight="1">
      <c r="A384" s="14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  <c r="AB384" s="14"/>
      <c r="AC384" s="14"/>
      <c r="AD384" s="14"/>
      <c r="AE384" s="14"/>
      <c r="AF384" s="14"/>
      <c r="AG384" s="14"/>
      <c r="AH384" s="14"/>
      <c r="AI384" s="14"/>
      <c r="AJ384" s="14"/>
      <c r="AK384" s="14"/>
      <c r="AL384" s="14"/>
    </row>
    <row r="385" ht="14.25" customHeight="1">
      <c r="A385" s="14"/>
      <c r="B385" s="14"/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  <c r="AB385" s="14"/>
      <c r="AC385" s="14"/>
      <c r="AD385" s="14"/>
      <c r="AE385" s="14"/>
      <c r="AF385" s="14"/>
      <c r="AG385" s="14"/>
      <c r="AH385" s="14"/>
      <c r="AI385" s="14"/>
      <c r="AJ385" s="14"/>
      <c r="AK385" s="14"/>
      <c r="AL385" s="14"/>
    </row>
    <row r="386" ht="14.25" customHeight="1">
      <c r="A386" s="14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  <c r="AB386" s="14"/>
      <c r="AC386" s="14"/>
      <c r="AD386" s="14"/>
      <c r="AE386" s="14"/>
      <c r="AF386" s="14"/>
      <c r="AG386" s="14"/>
      <c r="AH386" s="14"/>
      <c r="AI386" s="14"/>
      <c r="AJ386" s="14"/>
      <c r="AK386" s="14"/>
      <c r="AL386" s="14"/>
    </row>
    <row r="387" ht="14.25" customHeight="1">
      <c r="A387" s="14"/>
      <c r="B387" s="14"/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  <c r="AB387" s="14"/>
      <c r="AC387" s="14"/>
      <c r="AD387" s="14"/>
      <c r="AE387" s="14"/>
      <c r="AF387" s="14"/>
      <c r="AG387" s="14"/>
      <c r="AH387" s="14"/>
      <c r="AI387" s="14"/>
      <c r="AJ387" s="14"/>
      <c r="AK387" s="14"/>
      <c r="AL387" s="14"/>
    </row>
    <row r="388" ht="14.25" customHeight="1">
      <c r="A388" s="14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  <c r="AB388" s="14"/>
      <c r="AC388" s="14"/>
      <c r="AD388" s="14"/>
      <c r="AE388" s="14"/>
      <c r="AF388" s="14"/>
      <c r="AG388" s="14"/>
      <c r="AH388" s="14"/>
      <c r="AI388" s="14"/>
      <c r="AJ388" s="14"/>
      <c r="AK388" s="14"/>
      <c r="AL388" s="14"/>
    </row>
    <row r="389" ht="14.25" customHeight="1">
      <c r="A389" s="14"/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  <c r="AB389" s="14"/>
      <c r="AC389" s="14"/>
      <c r="AD389" s="14"/>
      <c r="AE389" s="14"/>
      <c r="AF389" s="14"/>
      <c r="AG389" s="14"/>
      <c r="AH389" s="14"/>
      <c r="AI389" s="14"/>
      <c r="AJ389" s="14"/>
      <c r="AK389" s="14"/>
      <c r="AL389" s="14"/>
    </row>
    <row r="390" ht="14.25" customHeight="1">
      <c r="A390" s="14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  <c r="AB390" s="14"/>
      <c r="AC390" s="14"/>
      <c r="AD390" s="14"/>
      <c r="AE390" s="14"/>
      <c r="AF390" s="14"/>
      <c r="AG390" s="14"/>
      <c r="AH390" s="14"/>
      <c r="AI390" s="14"/>
      <c r="AJ390" s="14"/>
      <c r="AK390" s="14"/>
      <c r="AL390" s="14"/>
    </row>
    <row r="391" ht="14.25" customHeight="1">
      <c r="A391" s="14"/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  <c r="AB391" s="14"/>
      <c r="AC391" s="14"/>
      <c r="AD391" s="14"/>
      <c r="AE391" s="14"/>
      <c r="AF391" s="14"/>
      <c r="AG391" s="14"/>
      <c r="AH391" s="14"/>
      <c r="AI391" s="14"/>
      <c r="AJ391" s="14"/>
      <c r="AK391" s="14"/>
      <c r="AL391" s="14"/>
    </row>
    <row r="392" ht="14.25" customHeight="1">
      <c r="A392" s="14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  <c r="AB392" s="14"/>
      <c r="AC392" s="14"/>
      <c r="AD392" s="14"/>
      <c r="AE392" s="14"/>
      <c r="AF392" s="14"/>
      <c r="AG392" s="14"/>
      <c r="AH392" s="14"/>
      <c r="AI392" s="14"/>
      <c r="AJ392" s="14"/>
      <c r="AK392" s="14"/>
      <c r="AL392" s="14"/>
    </row>
    <row r="393" ht="14.25" customHeight="1">
      <c r="A393" s="14"/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  <c r="AB393" s="14"/>
      <c r="AC393" s="14"/>
      <c r="AD393" s="14"/>
      <c r="AE393" s="14"/>
      <c r="AF393" s="14"/>
      <c r="AG393" s="14"/>
      <c r="AH393" s="14"/>
      <c r="AI393" s="14"/>
      <c r="AJ393" s="14"/>
      <c r="AK393" s="14"/>
      <c r="AL393" s="14"/>
    </row>
    <row r="394" ht="14.25" customHeight="1">
      <c r="A394" s="14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  <c r="AB394" s="14"/>
      <c r="AC394" s="14"/>
      <c r="AD394" s="14"/>
      <c r="AE394" s="14"/>
      <c r="AF394" s="14"/>
      <c r="AG394" s="14"/>
      <c r="AH394" s="14"/>
      <c r="AI394" s="14"/>
      <c r="AJ394" s="14"/>
      <c r="AK394" s="14"/>
      <c r="AL394" s="14"/>
    </row>
    <row r="395" ht="14.25" customHeight="1">
      <c r="A395" s="14"/>
      <c r="B395" s="14"/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  <c r="AB395" s="14"/>
      <c r="AC395" s="14"/>
      <c r="AD395" s="14"/>
      <c r="AE395" s="14"/>
      <c r="AF395" s="14"/>
      <c r="AG395" s="14"/>
      <c r="AH395" s="14"/>
      <c r="AI395" s="14"/>
      <c r="AJ395" s="14"/>
      <c r="AK395" s="14"/>
      <c r="AL395" s="14"/>
    </row>
    <row r="396" ht="14.25" customHeight="1">
      <c r="A396" s="1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  <c r="AB396" s="14"/>
      <c r="AC396" s="14"/>
      <c r="AD396" s="14"/>
      <c r="AE396" s="14"/>
      <c r="AF396" s="14"/>
      <c r="AG396" s="14"/>
      <c r="AH396" s="14"/>
      <c r="AI396" s="14"/>
      <c r="AJ396" s="14"/>
      <c r="AK396" s="14"/>
      <c r="AL396" s="14"/>
    </row>
    <row r="397" ht="14.25" customHeight="1">
      <c r="A397" s="14"/>
      <c r="B397" s="14"/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  <c r="AB397" s="14"/>
      <c r="AC397" s="14"/>
      <c r="AD397" s="14"/>
      <c r="AE397" s="14"/>
      <c r="AF397" s="14"/>
      <c r="AG397" s="14"/>
      <c r="AH397" s="14"/>
      <c r="AI397" s="14"/>
      <c r="AJ397" s="14"/>
      <c r="AK397" s="14"/>
      <c r="AL397" s="14"/>
    </row>
    <row r="398" ht="14.25" customHeight="1">
      <c r="A398" s="14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  <c r="AB398" s="14"/>
      <c r="AC398" s="14"/>
      <c r="AD398" s="14"/>
      <c r="AE398" s="14"/>
      <c r="AF398" s="14"/>
      <c r="AG398" s="14"/>
      <c r="AH398" s="14"/>
      <c r="AI398" s="14"/>
      <c r="AJ398" s="14"/>
      <c r="AK398" s="14"/>
      <c r="AL398" s="14"/>
    </row>
    <row r="399" ht="14.25" customHeight="1">
      <c r="A399" s="14"/>
      <c r="B399" s="14"/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  <c r="AB399" s="14"/>
      <c r="AC399" s="14"/>
      <c r="AD399" s="14"/>
      <c r="AE399" s="14"/>
      <c r="AF399" s="14"/>
      <c r="AG399" s="14"/>
      <c r="AH399" s="14"/>
      <c r="AI399" s="14"/>
      <c r="AJ399" s="14"/>
      <c r="AK399" s="14"/>
      <c r="AL399" s="14"/>
    </row>
    <row r="400" ht="14.25" customHeight="1">
      <c r="A400" s="14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  <c r="AB400" s="14"/>
      <c r="AC400" s="14"/>
      <c r="AD400" s="14"/>
      <c r="AE400" s="14"/>
      <c r="AF400" s="14"/>
      <c r="AG400" s="14"/>
      <c r="AH400" s="14"/>
      <c r="AI400" s="14"/>
      <c r="AJ400" s="14"/>
      <c r="AK400" s="14"/>
      <c r="AL400" s="14"/>
    </row>
    <row r="401" ht="14.25" customHeight="1">
      <c r="A401" s="14"/>
      <c r="B401" s="14"/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  <c r="AB401" s="14"/>
      <c r="AC401" s="14"/>
      <c r="AD401" s="14"/>
      <c r="AE401" s="14"/>
      <c r="AF401" s="14"/>
      <c r="AG401" s="14"/>
      <c r="AH401" s="14"/>
      <c r="AI401" s="14"/>
      <c r="AJ401" s="14"/>
      <c r="AK401" s="14"/>
      <c r="AL401" s="14"/>
    </row>
    <row r="402" ht="14.25" customHeight="1">
      <c r="A402" s="14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  <c r="AB402" s="14"/>
      <c r="AC402" s="14"/>
      <c r="AD402" s="14"/>
      <c r="AE402" s="14"/>
      <c r="AF402" s="14"/>
      <c r="AG402" s="14"/>
      <c r="AH402" s="14"/>
      <c r="AI402" s="14"/>
      <c r="AJ402" s="14"/>
      <c r="AK402" s="14"/>
      <c r="AL402" s="14"/>
    </row>
    <row r="403" ht="14.25" customHeight="1">
      <c r="A403" s="14"/>
      <c r="B403" s="14"/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  <c r="AB403" s="14"/>
      <c r="AC403" s="14"/>
      <c r="AD403" s="14"/>
      <c r="AE403" s="14"/>
      <c r="AF403" s="14"/>
      <c r="AG403" s="14"/>
      <c r="AH403" s="14"/>
      <c r="AI403" s="14"/>
      <c r="AJ403" s="14"/>
      <c r="AK403" s="14"/>
      <c r="AL403" s="14"/>
    </row>
    <row r="404" ht="14.25" customHeight="1">
      <c r="A404" s="14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  <c r="AB404" s="14"/>
      <c r="AC404" s="14"/>
      <c r="AD404" s="14"/>
      <c r="AE404" s="14"/>
      <c r="AF404" s="14"/>
      <c r="AG404" s="14"/>
      <c r="AH404" s="14"/>
      <c r="AI404" s="14"/>
      <c r="AJ404" s="14"/>
      <c r="AK404" s="14"/>
      <c r="AL404" s="14"/>
    </row>
    <row r="405" ht="14.25" customHeight="1">
      <c r="A405" s="14"/>
      <c r="B405" s="14"/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  <c r="AB405" s="14"/>
      <c r="AC405" s="14"/>
      <c r="AD405" s="14"/>
      <c r="AE405" s="14"/>
      <c r="AF405" s="14"/>
      <c r="AG405" s="14"/>
      <c r="AH405" s="14"/>
      <c r="AI405" s="14"/>
      <c r="AJ405" s="14"/>
      <c r="AK405" s="14"/>
      <c r="AL405" s="14"/>
    </row>
    <row r="406" ht="14.25" customHeight="1">
      <c r="A406" s="14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  <c r="AB406" s="14"/>
      <c r="AC406" s="14"/>
      <c r="AD406" s="14"/>
      <c r="AE406" s="14"/>
      <c r="AF406" s="14"/>
      <c r="AG406" s="14"/>
      <c r="AH406" s="14"/>
      <c r="AI406" s="14"/>
      <c r="AJ406" s="14"/>
      <c r="AK406" s="14"/>
      <c r="AL406" s="14"/>
    </row>
    <row r="407" ht="14.25" customHeight="1">
      <c r="A407" s="14"/>
      <c r="B407" s="14"/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  <c r="AB407" s="14"/>
      <c r="AC407" s="14"/>
      <c r="AD407" s="14"/>
      <c r="AE407" s="14"/>
      <c r="AF407" s="14"/>
      <c r="AG407" s="14"/>
      <c r="AH407" s="14"/>
      <c r="AI407" s="14"/>
      <c r="AJ407" s="14"/>
      <c r="AK407" s="14"/>
      <c r="AL407" s="14"/>
    </row>
    <row r="408" ht="14.25" customHeight="1">
      <c r="A408" s="14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  <c r="AB408" s="14"/>
      <c r="AC408" s="14"/>
      <c r="AD408" s="14"/>
      <c r="AE408" s="14"/>
      <c r="AF408" s="14"/>
      <c r="AG408" s="14"/>
      <c r="AH408" s="14"/>
      <c r="AI408" s="14"/>
      <c r="AJ408" s="14"/>
      <c r="AK408" s="14"/>
      <c r="AL408" s="14"/>
    </row>
    <row r="409" ht="14.25" customHeight="1">
      <c r="A409" s="14"/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  <c r="AB409" s="14"/>
      <c r="AC409" s="14"/>
      <c r="AD409" s="14"/>
      <c r="AE409" s="14"/>
      <c r="AF409" s="14"/>
      <c r="AG409" s="14"/>
      <c r="AH409" s="14"/>
      <c r="AI409" s="14"/>
      <c r="AJ409" s="14"/>
      <c r="AK409" s="14"/>
      <c r="AL409" s="14"/>
    </row>
    <row r="410" ht="14.25" customHeight="1">
      <c r="A410" s="14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  <c r="AB410" s="14"/>
      <c r="AC410" s="14"/>
      <c r="AD410" s="14"/>
      <c r="AE410" s="14"/>
      <c r="AF410" s="14"/>
      <c r="AG410" s="14"/>
      <c r="AH410" s="14"/>
      <c r="AI410" s="14"/>
      <c r="AJ410" s="14"/>
      <c r="AK410" s="14"/>
      <c r="AL410" s="14"/>
    </row>
    <row r="411" ht="14.25" customHeight="1">
      <c r="A411" s="14"/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  <c r="AB411" s="14"/>
      <c r="AC411" s="14"/>
      <c r="AD411" s="14"/>
      <c r="AE411" s="14"/>
      <c r="AF411" s="14"/>
      <c r="AG411" s="14"/>
      <c r="AH411" s="14"/>
      <c r="AI411" s="14"/>
      <c r="AJ411" s="14"/>
      <c r="AK411" s="14"/>
      <c r="AL411" s="14"/>
    </row>
    <row r="412" ht="14.25" customHeight="1">
      <c r="A412" s="14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  <c r="AB412" s="14"/>
      <c r="AC412" s="14"/>
      <c r="AD412" s="14"/>
      <c r="AE412" s="14"/>
      <c r="AF412" s="14"/>
      <c r="AG412" s="14"/>
      <c r="AH412" s="14"/>
      <c r="AI412" s="14"/>
      <c r="AJ412" s="14"/>
      <c r="AK412" s="14"/>
      <c r="AL412" s="14"/>
    </row>
    <row r="413" ht="14.25" customHeight="1">
      <c r="A413" s="14"/>
      <c r="B413" s="14"/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  <c r="AB413" s="14"/>
      <c r="AC413" s="14"/>
      <c r="AD413" s="14"/>
      <c r="AE413" s="14"/>
      <c r="AF413" s="14"/>
      <c r="AG413" s="14"/>
      <c r="AH413" s="14"/>
      <c r="AI413" s="14"/>
      <c r="AJ413" s="14"/>
      <c r="AK413" s="14"/>
      <c r="AL413" s="14"/>
    </row>
    <row r="414" ht="14.25" customHeight="1">
      <c r="A414" s="14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  <c r="AB414" s="14"/>
      <c r="AC414" s="14"/>
      <c r="AD414" s="14"/>
      <c r="AE414" s="14"/>
      <c r="AF414" s="14"/>
      <c r="AG414" s="14"/>
      <c r="AH414" s="14"/>
      <c r="AI414" s="14"/>
      <c r="AJ414" s="14"/>
      <c r="AK414" s="14"/>
      <c r="AL414" s="14"/>
    </row>
    <row r="415" ht="14.25" customHeight="1">
      <c r="A415" s="14"/>
      <c r="B415" s="14"/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  <c r="AB415" s="14"/>
      <c r="AC415" s="14"/>
      <c r="AD415" s="14"/>
      <c r="AE415" s="14"/>
      <c r="AF415" s="14"/>
      <c r="AG415" s="14"/>
      <c r="AH415" s="14"/>
      <c r="AI415" s="14"/>
      <c r="AJ415" s="14"/>
      <c r="AK415" s="14"/>
      <c r="AL415" s="14"/>
    </row>
    <row r="416" ht="14.25" customHeight="1">
      <c r="A416" s="14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  <c r="AB416" s="14"/>
      <c r="AC416" s="14"/>
      <c r="AD416" s="14"/>
      <c r="AE416" s="14"/>
      <c r="AF416" s="14"/>
      <c r="AG416" s="14"/>
      <c r="AH416" s="14"/>
      <c r="AI416" s="14"/>
      <c r="AJ416" s="14"/>
      <c r="AK416" s="14"/>
      <c r="AL416" s="14"/>
    </row>
    <row r="417" ht="14.25" customHeight="1">
      <c r="A417" s="14"/>
      <c r="B417" s="14"/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  <c r="AB417" s="14"/>
      <c r="AC417" s="14"/>
      <c r="AD417" s="14"/>
      <c r="AE417" s="14"/>
      <c r="AF417" s="14"/>
      <c r="AG417" s="14"/>
      <c r="AH417" s="14"/>
      <c r="AI417" s="14"/>
      <c r="AJ417" s="14"/>
      <c r="AK417" s="14"/>
      <c r="AL417" s="14"/>
    </row>
    <row r="418" ht="14.25" customHeight="1">
      <c r="A418" s="14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  <c r="AB418" s="14"/>
      <c r="AC418" s="14"/>
      <c r="AD418" s="14"/>
      <c r="AE418" s="14"/>
      <c r="AF418" s="14"/>
      <c r="AG418" s="14"/>
      <c r="AH418" s="14"/>
      <c r="AI418" s="14"/>
      <c r="AJ418" s="14"/>
      <c r="AK418" s="14"/>
      <c r="AL418" s="14"/>
    </row>
    <row r="419" ht="14.25" customHeight="1">
      <c r="A419" s="14"/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  <c r="AB419" s="14"/>
      <c r="AC419" s="14"/>
      <c r="AD419" s="14"/>
      <c r="AE419" s="14"/>
      <c r="AF419" s="14"/>
      <c r="AG419" s="14"/>
      <c r="AH419" s="14"/>
      <c r="AI419" s="14"/>
      <c r="AJ419" s="14"/>
      <c r="AK419" s="14"/>
      <c r="AL419" s="14"/>
    </row>
    <row r="420" ht="14.25" customHeight="1">
      <c r="A420" s="14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  <c r="AB420" s="14"/>
      <c r="AC420" s="14"/>
      <c r="AD420" s="14"/>
      <c r="AE420" s="14"/>
      <c r="AF420" s="14"/>
      <c r="AG420" s="14"/>
      <c r="AH420" s="14"/>
      <c r="AI420" s="14"/>
      <c r="AJ420" s="14"/>
      <c r="AK420" s="14"/>
      <c r="AL420" s="14"/>
    </row>
    <row r="421" ht="14.25" customHeight="1">
      <c r="A421" s="14"/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  <c r="AB421" s="14"/>
      <c r="AC421" s="14"/>
      <c r="AD421" s="14"/>
      <c r="AE421" s="14"/>
      <c r="AF421" s="14"/>
      <c r="AG421" s="14"/>
      <c r="AH421" s="14"/>
      <c r="AI421" s="14"/>
      <c r="AJ421" s="14"/>
      <c r="AK421" s="14"/>
      <c r="AL421" s="14"/>
    </row>
    <row r="422" ht="14.25" customHeight="1">
      <c r="A422" s="14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  <c r="AB422" s="14"/>
      <c r="AC422" s="14"/>
      <c r="AD422" s="14"/>
      <c r="AE422" s="14"/>
      <c r="AF422" s="14"/>
      <c r="AG422" s="14"/>
      <c r="AH422" s="14"/>
      <c r="AI422" s="14"/>
      <c r="AJ422" s="14"/>
      <c r="AK422" s="14"/>
      <c r="AL422" s="14"/>
    </row>
    <row r="423" ht="14.25" customHeight="1">
      <c r="A423" s="14"/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  <c r="AB423" s="14"/>
      <c r="AC423" s="14"/>
      <c r="AD423" s="14"/>
      <c r="AE423" s="14"/>
      <c r="AF423" s="14"/>
      <c r="AG423" s="14"/>
      <c r="AH423" s="14"/>
      <c r="AI423" s="14"/>
      <c r="AJ423" s="14"/>
      <c r="AK423" s="14"/>
      <c r="AL423" s="14"/>
    </row>
    <row r="424" ht="14.25" customHeight="1">
      <c r="A424" s="14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  <c r="AB424" s="14"/>
      <c r="AC424" s="14"/>
      <c r="AD424" s="14"/>
      <c r="AE424" s="14"/>
      <c r="AF424" s="14"/>
      <c r="AG424" s="14"/>
      <c r="AH424" s="14"/>
      <c r="AI424" s="14"/>
      <c r="AJ424" s="14"/>
      <c r="AK424" s="14"/>
      <c r="AL424" s="14"/>
    </row>
    <row r="425" ht="14.25" customHeight="1">
      <c r="A425" s="14"/>
      <c r="B425" s="14"/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  <c r="AB425" s="14"/>
      <c r="AC425" s="14"/>
      <c r="AD425" s="14"/>
      <c r="AE425" s="14"/>
      <c r="AF425" s="14"/>
      <c r="AG425" s="14"/>
      <c r="AH425" s="14"/>
      <c r="AI425" s="14"/>
      <c r="AJ425" s="14"/>
      <c r="AK425" s="14"/>
      <c r="AL425" s="14"/>
    </row>
    <row r="426" ht="14.25" customHeight="1">
      <c r="A426" s="14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  <c r="AB426" s="14"/>
      <c r="AC426" s="14"/>
      <c r="AD426" s="14"/>
      <c r="AE426" s="14"/>
      <c r="AF426" s="14"/>
      <c r="AG426" s="14"/>
      <c r="AH426" s="14"/>
      <c r="AI426" s="14"/>
      <c r="AJ426" s="14"/>
      <c r="AK426" s="14"/>
      <c r="AL426" s="14"/>
    </row>
    <row r="427" ht="14.25" customHeight="1">
      <c r="A427" s="14"/>
      <c r="B427" s="14"/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  <c r="AB427" s="14"/>
      <c r="AC427" s="14"/>
      <c r="AD427" s="14"/>
      <c r="AE427" s="14"/>
      <c r="AF427" s="14"/>
      <c r="AG427" s="14"/>
      <c r="AH427" s="14"/>
      <c r="AI427" s="14"/>
      <c r="AJ427" s="14"/>
      <c r="AK427" s="14"/>
      <c r="AL427" s="14"/>
    </row>
    <row r="428" ht="14.25" customHeight="1">
      <c r="A428" s="14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  <c r="AB428" s="14"/>
      <c r="AC428" s="14"/>
      <c r="AD428" s="14"/>
      <c r="AE428" s="14"/>
      <c r="AF428" s="14"/>
      <c r="AG428" s="14"/>
      <c r="AH428" s="14"/>
      <c r="AI428" s="14"/>
      <c r="AJ428" s="14"/>
      <c r="AK428" s="14"/>
      <c r="AL428" s="14"/>
    </row>
    <row r="429" ht="14.25" customHeight="1">
      <c r="A429" s="14"/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  <c r="AB429" s="14"/>
      <c r="AC429" s="14"/>
      <c r="AD429" s="14"/>
      <c r="AE429" s="14"/>
      <c r="AF429" s="14"/>
      <c r="AG429" s="14"/>
      <c r="AH429" s="14"/>
      <c r="AI429" s="14"/>
      <c r="AJ429" s="14"/>
      <c r="AK429" s="14"/>
      <c r="AL429" s="14"/>
    </row>
    <row r="430" ht="14.25" customHeight="1">
      <c r="A430" s="14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  <c r="AB430" s="14"/>
      <c r="AC430" s="14"/>
      <c r="AD430" s="14"/>
      <c r="AE430" s="14"/>
      <c r="AF430" s="14"/>
      <c r="AG430" s="14"/>
      <c r="AH430" s="14"/>
      <c r="AI430" s="14"/>
      <c r="AJ430" s="14"/>
      <c r="AK430" s="14"/>
      <c r="AL430" s="14"/>
    </row>
    <row r="431" ht="14.25" customHeight="1">
      <c r="A431" s="14"/>
      <c r="B431" s="14"/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  <c r="AB431" s="14"/>
      <c r="AC431" s="14"/>
      <c r="AD431" s="14"/>
      <c r="AE431" s="14"/>
      <c r="AF431" s="14"/>
      <c r="AG431" s="14"/>
      <c r="AH431" s="14"/>
      <c r="AI431" s="14"/>
      <c r="AJ431" s="14"/>
      <c r="AK431" s="14"/>
      <c r="AL431" s="14"/>
    </row>
    <row r="432" ht="14.25" customHeight="1">
      <c r="A432" s="14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  <c r="AB432" s="14"/>
      <c r="AC432" s="14"/>
      <c r="AD432" s="14"/>
      <c r="AE432" s="14"/>
      <c r="AF432" s="14"/>
      <c r="AG432" s="14"/>
      <c r="AH432" s="14"/>
      <c r="AI432" s="14"/>
      <c r="AJ432" s="14"/>
      <c r="AK432" s="14"/>
      <c r="AL432" s="14"/>
    </row>
    <row r="433" ht="14.25" customHeight="1">
      <c r="A433" s="14"/>
      <c r="B433" s="14"/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  <c r="AB433" s="14"/>
      <c r="AC433" s="14"/>
      <c r="AD433" s="14"/>
      <c r="AE433" s="14"/>
      <c r="AF433" s="14"/>
      <c r="AG433" s="14"/>
      <c r="AH433" s="14"/>
      <c r="AI433" s="14"/>
      <c r="AJ433" s="14"/>
      <c r="AK433" s="14"/>
      <c r="AL433" s="14"/>
    </row>
    <row r="434" ht="14.25" customHeight="1">
      <c r="A434" s="14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  <c r="AB434" s="14"/>
      <c r="AC434" s="14"/>
      <c r="AD434" s="14"/>
      <c r="AE434" s="14"/>
      <c r="AF434" s="14"/>
      <c r="AG434" s="14"/>
      <c r="AH434" s="14"/>
      <c r="AI434" s="14"/>
      <c r="AJ434" s="14"/>
      <c r="AK434" s="14"/>
      <c r="AL434" s="14"/>
    </row>
    <row r="435" ht="14.25" customHeight="1">
      <c r="A435" s="14"/>
      <c r="B435" s="14"/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  <c r="AB435" s="14"/>
      <c r="AC435" s="14"/>
      <c r="AD435" s="14"/>
      <c r="AE435" s="14"/>
      <c r="AF435" s="14"/>
      <c r="AG435" s="14"/>
      <c r="AH435" s="14"/>
      <c r="AI435" s="14"/>
      <c r="AJ435" s="14"/>
      <c r="AK435" s="14"/>
      <c r="AL435" s="14"/>
    </row>
    <row r="436" ht="14.25" customHeight="1">
      <c r="A436" s="14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  <c r="AB436" s="14"/>
      <c r="AC436" s="14"/>
      <c r="AD436" s="14"/>
      <c r="AE436" s="14"/>
      <c r="AF436" s="14"/>
      <c r="AG436" s="14"/>
      <c r="AH436" s="14"/>
      <c r="AI436" s="14"/>
      <c r="AJ436" s="14"/>
      <c r="AK436" s="14"/>
      <c r="AL436" s="14"/>
    </row>
    <row r="437" ht="14.25" customHeight="1">
      <c r="A437" s="14"/>
      <c r="B437" s="14"/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  <c r="AB437" s="14"/>
      <c r="AC437" s="14"/>
      <c r="AD437" s="14"/>
      <c r="AE437" s="14"/>
      <c r="AF437" s="14"/>
      <c r="AG437" s="14"/>
      <c r="AH437" s="14"/>
      <c r="AI437" s="14"/>
      <c r="AJ437" s="14"/>
      <c r="AK437" s="14"/>
      <c r="AL437" s="14"/>
    </row>
    <row r="438" ht="14.25" customHeight="1">
      <c r="A438" s="14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  <c r="AB438" s="14"/>
      <c r="AC438" s="14"/>
      <c r="AD438" s="14"/>
      <c r="AE438" s="14"/>
      <c r="AF438" s="14"/>
      <c r="AG438" s="14"/>
      <c r="AH438" s="14"/>
      <c r="AI438" s="14"/>
      <c r="AJ438" s="14"/>
      <c r="AK438" s="14"/>
      <c r="AL438" s="14"/>
    </row>
    <row r="439" ht="14.25" customHeight="1">
      <c r="A439" s="14"/>
      <c r="B439" s="14"/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  <c r="AB439" s="14"/>
      <c r="AC439" s="14"/>
      <c r="AD439" s="14"/>
      <c r="AE439" s="14"/>
      <c r="AF439" s="14"/>
      <c r="AG439" s="14"/>
      <c r="AH439" s="14"/>
      <c r="AI439" s="14"/>
      <c r="AJ439" s="14"/>
      <c r="AK439" s="14"/>
      <c r="AL439" s="14"/>
    </row>
    <row r="440" ht="14.25" customHeight="1">
      <c r="A440" s="14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  <c r="AB440" s="14"/>
      <c r="AC440" s="14"/>
      <c r="AD440" s="14"/>
      <c r="AE440" s="14"/>
      <c r="AF440" s="14"/>
      <c r="AG440" s="14"/>
      <c r="AH440" s="14"/>
      <c r="AI440" s="14"/>
      <c r="AJ440" s="14"/>
      <c r="AK440" s="14"/>
      <c r="AL440" s="14"/>
    </row>
    <row r="441" ht="14.25" customHeight="1">
      <c r="A441" s="14"/>
      <c r="B441" s="14"/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  <c r="AB441" s="14"/>
      <c r="AC441" s="14"/>
      <c r="AD441" s="14"/>
      <c r="AE441" s="14"/>
      <c r="AF441" s="14"/>
      <c r="AG441" s="14"/>
      <c r="AH441" s="14"/>
      <c r="AI441" s="14"/>
      <c r="AJ441" s="14"/>
      <c r="AK441" s="14"/>
      <c r="AL441" s="14"/>
    </row>
    <row r="442" ht="14.25" customHeight="1">
      <c r="A442" s="14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  <c r="AB442" s="14"/>
      <c r="AC442" s="14"/>
      <c r="AD442" s="14"/>
      <c r="AE442" s="14"/>
      <c r="AF442" s="14"/>
      <c r="AG442" s="14"/>
      <c r="AH442" s="14"/>
      <c r="AI442" s="14"/>
      <c r="AJ442" s="14"/>
      <c r="AK442" s="14"/>
      <c r="AL442" s="14"/>
    </row>
    <row r="443" ht="14.25" customHeight="1">
      <c r="A443" s="14"/>
      <c r="B443" s="14"/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  <c r="AB443" s="14"/>
      <c r="AC443" s="14"/>
      <c r="AD443" s="14"/>
      <c r="AE443" s="14"/>
      <c r="AF443" s="14"/>
      <c r="AG443" s="14"/>
      <c r="AH443" s="14"/>
      <c r="AI443" s="14"/>
      <c r="AJ443" s="14"/>
      <c r="AK443" s="14"/>
      <c r="AL443" s="14"/>
    </row>
    <row r="444" ht="14.25" customHeight="1">
      <c r="A444" s="14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  <c r="AB444" s="14"/>
      <c r="AC444" s="14"/>
      <c r="AD444" s="14"/>
      <c r="AE444" s="14"/>
      <c r="AF444" s="14"/>
      <c r="AG444" s="14"/>
      <c r="AH444" s="14"/>
      <c r="AI444" s="14"/>
      <c r="AJ444" s="14"/>
      <c r="AK444" s="14"/>
      <c r="AL444" s="14"/>
    </row>
    <row r="445" ht="14.25" customHeight="1">
      <c r="A445" s="14"/>
      <c r="B445" s="14"/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  <c r="AB445" s="14"/>
      <c r="AC445" s="14"/>
      <c r="AD445" s="14"/>
      <c r="AE445" s="14"/>
      <c r="AF445" s="14"/>
      <c r="AG445" s="14"/>
      <c r="AH445" s="14"/>
      <c r="AI445" s="14"/>
      <c r="AJ445" s="14"/>
      <c r="AK445" s="14"/>
      <c r="AL445" s="14"/>
    </row>
    <row r="446" ht="14.25" customHeight="1">
      <c r="A446" s="14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  <c r="AB446" s="14"/>
      <c r="AC446" s="14"/>
      <c r="AD446" s="14"/>
      <c r="AE446" s="14"/>
      <c r="AF446" s="14"/>
      <c r="AG446" s="14"/>
      <c r="AH446" s="14"/>
      <c r="AI446" s="14"/>
      <c r="AJ446" s="14"/>
      <c r="AK446" s="14"/>
      <c r="AL446" s="14"/>
    </row>
    <row r="447" ht="14.25" customHeight="1">
      <c r="A447" s="14"/>
      <c r="B447" s="14"/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  <c r="AB447" s="14"/>
      <c r="AC447" s="14"/>
      <c r="AD447" s="14"/>
      <c r="AE447" s="14"/>
      <c r="AF447" s="14"/>
      <c r="AG447" s="14"/>
      <c r="AH447" s="14"/>
      <c r="AI447" s="14"/>
      <c r="AJ447" s="14"/>
      <c r="AK447" s="14"/>
      <c r="AL447" s="14"/>
    </row>
    <row r="448" ht="14.25" customHeight="1">
      <c r="A448" s="14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  <c r="AB448" s="14"/>
      <c r="AC448" s="14"/>
      <c r="AD448" s="14"/>
      <c r="AE448" s="14"/>
      <c r="AF448" s="14"/>
      <c r="AG448" s="14"/>
      <c r="AH448" s="14"/>
      <c r="AI448" s="14"/>
      <c r="AJ448" s="14"/>
      <c r="AK448" s="14"/>
      <c r="AL448" s="14"/>
    </row>
    <row r="449" ht="14.25" customHeight="1">
      <c r="A449" s="14"/>
      <c r="B449" s="14"/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  <c r="AB449" s="14"/>
      <c r="AC449" s="14"/>
      <c r="AD449" s="14"/>
      <c r="AE449" s="14"/>
      <c r="AF449" s="14"/>
      <c r="AG449" s="14"/>
      <c r="AH449" s="14"/>
      <c r="AI449" s="14"/>
      <c r="AJ449" s="14"/>
      <c r="AK449" s="14"/>
      <c r="AL449" s="14"/>
    </row>
    <row r="450" ht="14.25" customHeight="1">
      <c r="A450" s="14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  <c r="AB450" s="14"/>
      <c r="AC450" s="14"/>
      <c r="AD450" s="14"/>
      <c r="AE450" s="14"/>
      <c r="AF450" s="14"/>
      <c r="AG450" s="14"/>
      <c r="AH450" s="14"/>
      <c r="AI450" s="14"/>
      <c r="AJ450" s="14"/>
      <c r="AK450" s="14"/>
      <c r="AL450" s="14"/>
    </row>
    <row r="451" ht="14.25" customHeight="1">
      <c r="A451" s="14"/>
      <c r="B451" s="14"/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  <c r="AB451" s="14"/>
      <c r="AC451" s="14"/>
      <c r="AD451" s="14"/>
      <c r="AE451" s="14"/>
      <c r="AF451" s="14"/>
      <c r="AG451" s="14"/>
      <c r="AH451" s="14"/>
      <c r="AI451" s="14"/>
      <c r="AJ451" s="14"/>
      <c r="AK451" s="14"/>
      <c r="AL451" s="14"/>
    </row>
    <row r="452" ht="14.25" customHeight="1">
      <c r="A452" s="14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  <c r="AB452" s="14"/>
      <c r="AC452" s="14"/>
      <c r="AD452" s="14"/>
      <c r="AE452" s="14"/>
      <c r="AF452" s="14"/>
      <c r="AG452" s="14"/>
      <c r="AH452" s="14"/>
      <c r="AI452" s="14"/>
      <c r="AJ452" s="14"/>
      <c r="AK452" s="14"/>
      <c r="AL452" s="14"/>
    </row>
    <row r="453" ht="14.25" customHeight="1">
      <c r="A453" s="14"/>
      <c r="B453" s="14"/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  <c r="AB453" s="14"/>
      <c r="AC453" s="14"/>
      <c r="AD453" s="14"/>
      <c r="AE453" s="14"/>
      <c r="AF453" s="14"/>
      <c r="AG453" s="14"/>
      <c r="AH453" s="14"/>
      <c r="AI453" s="14"/>
      <c r="AJ453" s="14"/>
      <c r="AK453" s="14"/>
      <c r="AL453" s="14"/>
    </row>
    <row r="454" ht="14.25" customHeight="1">
      <c r="A454" s="14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  <c r="AB454" s="14"/>
      <c r="AC454" s="14"/>
      <c r="AD454" s="14"/>
      <c r="AE454" s="14"/>
      <c r="AF454" s="14"/>
      <c r="AG454" s="14"/>
      <c r="AH454" s="14"/>
      <c r="AI454" s="14"/>
      <c r="AJ454" s="14"/>
      <c r="AK454" s="14"/>
      <c r="AL454" s="14"/>
    </row>
    <row r="455" ht="14.25" customHeight="1">
      <c r="A455" s="14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  <c r="AB455" s="14"/>
      <c r="AC455" s="14"/>
      <c r="AD455" s="14"/>
      <c r="AE455" s="14"/>
      <c r="AF455" s="14"/>
      <c r="AG455" s="14"/>
      <c r="AH455" s="14"/>
      <c r="AI455" s="14"/>
      <c r="AJ455" s="14"/>
      <c r="AK455" s="14"/>
      <c r="AL455" s="14"/>
    </row>
    <row r="456" ht="14.25" customHeight="1">
      <c r="A456" s="14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  <c r="AB456" s="14"/>
      <c r="AC456" s="14"/>
      <c r="AD456" s="14"/>
      <c r="AE456" s="14"/>
      <c r="AF456" s="14"/>
      <c r="AG456" s="14"/>
      <c r="AH456" s="14"/>
      <c r="AI456" s="14"/>
      <c r="AJ456" s="14"/>
      <c r="AK456" s="14"/>
      <c r="AL456" s="14"/>
    </row>
    <row r="457" ht="14.25" customHeight="1">
      <c r="A457" s="14"/>
      <c r="B457" s="14"/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  <c r="AB457" s="14"/>
      <c r="AC457" s="14"/>
      <c r="AD457" s="14"/>
      <c r="AE457" s="14"/>
      <c r="AF457" s="14"/>
      <c r="AG457" s="14"/>
      <c r="AH457" s="14"/>
      <c r="AI457" s="14"/>
      <c r="AJ457" s="14"/>
      <c r="AK457" s="14"/>
      <c r="AL457" s="14"/>
    </row>
    <row r="458" ht="14.25" customHeight="1">
      <c r="A458" s="14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  <c r="AB458" s="14"/>
      <c r="AC458" s="14"/>
      <c r="AD458" s="14"/>
      <c r="AE458" s="14"/>
      <c r="AF458" s="14"/>
      <c r="AG458" s="14"/>
      <c r="AH458" s="14"/>
      <c r="AI458" s="14"/>
      <c r="AJ458" s="14"/>
      <c r="AK458" s="14"/>
      <c r="AL458" s="14"/>
    </row>
    <row r="459" ht="14.25" customHeight="1">
      <c r="A459" s="14"/>
      <c r="B459" s="14"/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  <c r="AB459" s="14"/>
      <c r="AC459" s="14"/>
      <c r="AD459" s="14"/>
      <c r="AE459" s="14"/>
      <c r="AF459" s="14"/>
      <c r="AG459" s="14"/>
      <c r="AH459" s="14"/>
      <c r="AI459" s="14"/>
      <c r="AJ459" s="14"/>
      <c r="AK459" s="14"/>
      <c r="AL459" s="14"/>
    </row>
    <row r="460" ht="14.25" customHeight="1">
      <c r="A460" s="14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  <c r="AB460" s="14"/>
      <c r="AC460" s="14"/>
      <c r="AD460" s="14"/>
      <c r="AE460" s="14"/>
      <c r="AF460" s="14"/>
      <c r="AG460" s="14"/>
      <c r="AH460" s="14"/>
      <c r="AI460" s="14"/>
      <c r="AJ460" s="14"/>
      <c r="AK460" s="14"/>
      <c r="AL460" s="14"/>
    </row>
    <row r="461" ht="14.25" customHeight="1">
      <c r="A461" s="14"/>
      <c r="B461" s="14"/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  <c r="AB461" s="14"/>
      <c r="AC461" s="14"/>
      <c r="AD461" s="14"/>
      <c r="AE461" s="14"/>
      <c r="AF461" s="14"/>
      <c r="AG461" s="14"/>
      <c r="AH461" s="14"/>
      <c r="AI461" s="14"/>
      <c r="AJ461" s="14"/>
      <c r="AK461" s="14"/>
      <c r="AL461" s="14"/>
    </row>
    <row r="462" ht="14.25" customHeight="1">
      <c r="A462" s="14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  <c r="AB462" s="14"/>
      <c r="AC462" s="14"/>
      <c r="AD462" s="14"/>
      <c r="AE462" s="14"/>
      <c r="AF462" s="14"/>
      <c r="AG462" s="14"/>
      <c r="AH462" s="14"/>
      <c r="AI462" s="14"/>
      <c r="AJ462" s="14"/>
      <c r="AK462" s="14"/>
      <c r="AL462" s="14"/>
    </row>
    <row r="463" ht="14.25" customHeight="1">
      <c r="A463" s="14"/>
      <c r="B463" s="14"/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  <c r="AB463" s="14"/>
      <c r="AC463" s="14"/>
      <c r="AD463" s="14"/>
      <c r="AE463" s="14"/>
      <c r="AF463" s="14"/>
      <c r="AG463" s="14"/>
      <c r="AH463" s="14"/>
      <c r="AI463" s="14"/>
      <c r="AJ463" s="14"/>
      <c r="AK463" s="14"/>
      <c r="AL463" s="14"/>
    </row>
    <row r="464" ht="14.25" customHeight="1">
      <c r="A464" s="14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  <c r="AB464" s="14"/>
      <c r="AC464" s="14"/>
      <c r="AD464" s="14"/>
      <c r="AE464" s="14"/>
      <c r="AF464" s="14"/>
      <c r="AG464" s="14"/>
      <c r="AH464" s="14"/>
      <c r="AI464" s="14"/>
      <c r="AJ464" s="14"/>
      <c r="AK464" s="14"/>
      <c r="AL464" s="14"/>
    </row>
    <row r="465" ht="14.25" customHeight="1">
      <c r="A465" s="14"/>
      <c r="B465" s="14"/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  <c r="AB465" s="14"/>
      <c r="AC465" s="14"/>
      <c r="AD465" s="14"/>
      <c r="AE465" s="14"/>
      <c r="AF465" s="14"/>
      <c r="AG465" s="14"/>
      <c r="AH465" s="14"/>
      <c r="AI465" s="14"/>
      <c r="AJ465" s="14"/>
      <c r="AK465" s="14"/>
      <c r="AL465" s="14"/>
    </row>
    <row r="466" ht="14.25" customHeight="1">
      <c r="A466" s="14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  <c r="AB466" s="14"/>
      <c r="AC466" s="14"/>
      <c r="AD466" s="14"/>
      <c r="AE466" s="14"/>
      <c r="AF466" s="14"/>
      <c r="AG466" s="14"/>
      <c r="AH466" s="14"/>
      <c r="AI466" s="14"/>
      <c r="AJ466" s="14"/>
      <c r="AK466" s="14"/>
      <c r="AL466" s="14"/>
    </row>
    <row r="467" ht="14.25" customHeight="1">
      <c r="A467" s="14"/>
      <c r="B467" s="14"/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  <c r="AB467" s="14"/>
      <c r="AC467" s="14"/>
      <c r="AD467" s="14"/>
      <c r="AE467" s="14"/>
      <c r="AF467" s="14"/>
      <c r="AG467" s="14"/>
      <c r="AH467" s="14"/>
      <c r="AI467" s="14"/>
      <c r="AJ467" s="14"/>
      <c r="AK467" s="14"/>
      <c r="AL467" s="14"/>
    </row>
    <row r="468" ht="14.25" customHeight="1">
      <c r="A468" s="14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  <c r="AB468" s="14"/>
      <c r="AC468" s="14"/>
      <c r="AD468" s="14"/>
      <c r="AE468" s="14"/>
      <c r="AF468" s="14"/>
      <c r="AG468" s="14"/>
      <c r="AH468" s="14"/>
      <c r="AI468" s="14"/>
      <c r="AJ468" s="14"/>
      <c r="AK468" s="14"/>
      <c r="AL468" s="14"/>
    </row>
    <row r="469" ht="14.25" customHeight="1">
      <c r="A469" s="14"/>
      <c r="B469" s="14"/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  <c r="AB469" s="14"/>
      <c r="AC469" s="14"/>
      <c r="AD469" s="14"/>
      <c r="AE469" s="14"/>
      <c r="AF469" s="14"/>
      <c r="AG469" s="14"/>
      <c r="AH469" s="14"/>
      <c r="AI469" s="14"/>
      <c r="AJ469" s="14"/>
      <c r="AK469" s="14"/>
      <c r="AL469" s="14"/>
    </row>
    <row r="470" ht="14.25" customHeight="1">
      <c r="A470" s="14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  <c r="AB470" s="14"/>
      <c r="AC470" s="14"/>
      <c r="AD470" s="14"/>
      <c r="AE470" s="14"/>
      <c r="AF470" s="14"/>
      <c r="AG470" s="14"/>
      <c r="AH470" s="14"/>
      <c r="AI470" s="14"/>
      <c r="AJ470" s="14"/>
      <c r="AK470" s="14"/>
      <c r="AL470" s="14"/>
    </row>
    <row r="471" ht="14.25" customHeight="1">
      <c r="A471" s="14"/>
      <c r="B471" s="14"/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  <c r="AB471" s="14"/>
      <c r="AC471" s="14"/>
      <c r="AD471" s="14"/>
      <c r="AE471" s="14"/>
      <c r="AF471" s="14"/>
      <c r="AG471" s="14"/>
      <c r="AH471" s="14"/>
      <c r="AI471" s="14"/>
      <c r="AJ471" s="14"/>
      <c r="AK471" s="14"/>
      <c r="AL471" s="14"/>
    </row>
    <row r="472" ht="14.25" customHeight="1">
      <c r="A472" s="14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  <c r="AB472" s="14"/>
      <c r="AC472" s="14"/>
      <c r="AD472" s="14"/>
      <c r="AE472" s="14"/>
      <c r="AF472" s="14"/>
      <c r="AG472" s="14"/>
      <c r="AH472" s="14"/>
      <c r="AI472" s="14"/>
      <c r="AJ472" s="14"/>
      <c r="AK472" s="14"/>
      <c r="AL472" s="14"/>
    </row>
    <row r="473" ht="14.25" customHeight="1">
      <c r="A473" s="14"/>
      <c r="B473" s="14"/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  <c r="AB473" s="14"/>
      <c r="AC473" s="14"/>
      <c r="AD473" s="14"/>
      <c r="AE473" s="14"/>
      <c r="AF473" s="14"/>
      <c r="AG473" s="14"/>
      <c r="AH473" s="14"/>
      <c r="AI473" s="14"/>
      <c r="AJ473" s="14"/>
      <c r="AK473" s="14"/>
      <c r="AL473" s="14"/>
    </row>
    <row r="474" ht="14.25" customHeight="1">
      <c r="A474" s="14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  <c r="AB474" s="14"/>
      <c r="AC474" s="14"/>
      <c r="AD474" s="14"/>
      <c r="AE474" s="14"/>
      <c r="AF474" s="14"/>
      <c r="AG474" s="14"/>
      <c r="AH474" s="14"/>
      <c r="AI474" s="14"/>
      <c r="AJ474" s="14"/>
      <c r="AK474" s="14"/>
      <c r="AL474" s="14"/>
    </row>
    <row r="475" ht="14.25" customHeight="1">
      <c r="A475" s="14"/>
      <c r="B475" s="14"/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  <c r="AB475" s="14"/>
      <c r="AC475" s="14"/>
      <c r="AD475" s="14"/>
      <c r="AE475" s="14"/>
      <c r="AF475" s="14"/>
      <c r="AG475" s="14"/>
      <c r="AH475" s="14"/>
      <c r="AI475" s="14"/>
      <c r="AJ475" s="14"/>
      <c r="AK475" s="14"/>
      <c r="AL475" s="14"/>
    </row>
    <row r="476" ht="14.25" customHeight="1">
      <c r="A476" s="14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  <c r="AB476" s="14"/>
      <c r="AC476" s="14"/>
      <c r="AD476" s="14"/>
      <c r="AE476" s="14"/>
      <c r="AF476" s="14"/>
      <c r="AG476" s="14"/>
      <c r="AH476" s="14"/>
      <c r="AI476" s="14"/>
      <c r="AJ476" s="14"/>
      <c r="AK476" s="14"/>
      <c r="AL476" s="14"/>
    </row>
    <row r="477" ht="14.25" customHeight="1">
      <c r="A477" s="14"/>
      <c r="B477" s="14"/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  <c r="AB477" s="14"/>
      <c r="AC477" s="14"/>
      <c r="AD477" s="14"/>
      <c r="AE477" s="14"/>
      <c r="AF477" s="14"/>
      <c r="AG477" s="14"/>
      <c r="AH477" s="14"/>
      <c r="AI477" s="14"/>
      <c r="AJ477" s="14"/>
      <c r="AK477" s="14"/>
      <c r="AL477" s="14"/>
    </row>
    <row r="478" ht="14.25" customHeight="1">
      <c r="A478" s="14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  <c r="AB478" s="14"/>
      <c r="AC478" s="14"/>
      <c r="AD478" s="14"/>
      <c r="AE478" s="14"/>
      <c r="AF478" s="14"/>
      <c r="AG478" s="14"/>
      <c r="AH478" s="14"/>
      <c r="AI478" s="14"/>
      <c r="AJ478" s="14"/>
      <c r="AK478" s="14"/>
      <c r="AL478" s="14"/>
    </row>
    <row r="479" ht="14.25" customHeight="1">
      <c r="A479" s="14"/>
      <c r="B479" s="14"/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  <c r="AB479" s="14"/>
      <c r="AC479" s="14"/>
      <c r="AD479" s="14"/>
      <c r="AE479" s="14"/>
      <c r="AF479" s="14"/>
      <c r="AG479" s="14"/>
      <c r="AH479" s="14"/>
      <c r="AI479" s="14"/>
      <c r="AJ479" s="14"/>
      <c r="AK479" s="14"/>
      <c r="AL479" s="14"/>
    </row>
    <row r="480" ht="14.25" customHeight="1">
      <c r="A480" s="14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  <c r="AB480" s="14"/>
      <c r="AC480" s="14"/>
      <c r="AD480" s="14"/>
      <c r="AE480" s="14"/>
      <c r="AF480" s="14"/>
      <c r="AG480" s="14"/>
      <c r="AH480" s="14"/>
      <c r="AI480" s="14"/>
      <c r="AJ480" s="14"/>
      <c r="AK480" s="14"/>
      <c r="AL480" s="14"/>
    </row>
    <row r="481" ht="14.25" customHeight="1">
      <c r="A481" s="14"/>
      <c r="B481" s="14"/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  <c r="AB481" s="14"/>
      <c r="AC481" s="14"/>
      <c r="AD481" s="14"/>
      <c r="AE481" s="14"/>
      <c r="AF481" s="14"/>
      <c r="AG481" s="14"/>
      <c r="AH481" s="14"/>
      <c r="AI481" s="14"/>
      <c r="AJ481" s="14"/>
      <c r="AK481" s="14"/>
      <c r="AL481" s="14"/>
    </row>
    <row r="482" ht="14.25" customHeight="1">
      <c r="A482" s="14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  <c r="AB482" s="14"/>
      <c r="AC482" s="14"/>
      <c r="AD482" s="14"/>
      <c r="AE482" s="14"/>
      <c r="AF482" s="14"/>
      <c r="AG482" s="14"/>
      <c r="AH482" s="14"/>
      <c r="AI482" s="14"/>
      <c r="AJ482" s="14"/>
      <c r="AK482" s="14"/>
      <c r="AL482" s="14"/>
    </row>
    <row r="483" ht="14.25" customHeight="1">
      <c r="A483" s="14"/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  <c r="AB483" s="14"/>
      <c r="AC483" s="14"/>
      <c r="AD483" s="14"/>
      <c r="AE483" s="14"/>
      <c r="AF483" s="14"/>
      <c r="AG483" s="14"/>
      <c r="AH483" s="14"/>
      <c r="AI483" s="14"/>
      <c r="AJ483" s="14"/>
      <c r="AK483" s="14"/>
      <c r="AL483" s="14"/>
    </row>
    <row r="484" ht="14.25" customHeight="1">
      <c r="A484" s="14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  <c r="AB484" s="14"/>
      <c r="AC484" s="14"/>
      <c r="AD484" s="14"/>
      <c r="AE484" s="14"/>
      <c r="AF484" s="14"/>
      <c r="AG484" s="14"/>
      <c r="AH484" s="14"/>
      <c r="AI484" s="14"/>
      <c r="AJ484" s="14"/>
      <c r="AK484" s="14"/>
      <c r="AL484" s="14"/>
    </row>
    <row r="485" ht="14.25" customHeight="1">
      <c r="A485" s="14"/>
      <c r="B485" s="14"/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  <c r="AB485" s="14"/>
      <c r="AC485" s="14"/>
      <c r="AD485" s="14"/>
      <c r="AE485" s="14"/>
      <c r="AF485" s="14"/>
      <c r="AG485" s="14"/>
      <c r="AH485" s="14"/>
      <c r="AI485" s="14"/>
      <c r="AJ485" s="14"/>
      <c r="AK485" s="14"/>
      <c r="AL485" s="14"/>
    </row>
    <row r="486" ht="14.25" customHeight="1">
      <c r="A486" s="14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  <c r="AB486" s="14"/>
      <c r="AC486" s="14"/>
      <c r="AD486" s="14"/>
      <c r="AE486" s="14"/>
      <c r="AF486" s="14"/>
      <c r="AG486" s="14"/>
      <c r="AH486" s="14"/>
      <c r="AI486" s="14"/>
      <c r="AJ486" s="14"/>
      <c r="AK486" s="14"/>
      <c r="AL486" s="14"/>
    </row>
    <row r="487" ht="14.25" customHeight="1">
      <c r="A487" s="14"/>
      <c r="B487" s="14"/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  <c r="AB487" s="14"/>
      <c r="AC487" s="14"/>
      <c r="AD487" s="14"/>
      <c r="AE487" s="14"/>
      <c r="AF487" s="14"/>
      <c r="AG487" s="14"/>
      <c r="AH487" s="14"/>
      <c r="AI487" s="14"/>
      <c r="AJ487" s="14"/>
      <c r="AK487" s="14"/>
      <c r="AL487" s="14"/>
    </row>
    <row r="488" ht="14.25" customHeight="1">
      <c r="A488" s="14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  <c r="AB488" s="14"/>
      <c r="AC488" s="14"/>
      <c r="AD488" s="14"/>
      <c r="AE488" s="14"/>
      <c r="AF488" s="14"/>
      <c r="AG488" s="14"/>
      <c r="AH488" s="14"/>
      <c r="AI488" s="14"/>
      <c r="AJ488" s="14"/>
      <c r="AK488" s="14"/>
      <c r="AL488" s="14"/>
    </row>
    <row r="489" ht="14.25" customHeight="1">
      <c r="A489" s="14"/>
      <c r="B489" s="14"/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  <c r="AB489" s="14"/>
      <c r="AC489" s="14"/>
      <c r="AD489" s="14"/>
      <c r="AE489" s="14"/>
      <c r="AF489" s="14"/>
      <c r="AG489" s="14"/>
      <c r="AH489" s="14"/>
      <c r="AI489" s="14"/>
      <c r="AJ489" s="14"/>
      <c r="AK489" s="14"/>
      <c r="AL489" s="14"/>
    </row>
    <row r="490" ht="14.25" customHeight="1">
      <c r="A490" s="14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  <c r="AB490" s="14"/>
      <c r="AC490" s="14"/>
      <c r="AD490" s="14"/>
      <c r="AE490" s="14"/>
      <c r="AF490" s="14"/>
      <c r="AG490" s="14"/>
      <c r="AH490" s="14"/>
      <c r="AI490" s="14"/>
      <c r="AJ490" s="14"/>
      <c r="AK490" s="14"/>
      <c r="AL490" s="14"/>
    </row>
    <row r="491" ht="14.25" customHeight="1">
      <c r="A491" s="14"/>
      <c r="B491" s="14"/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  <c r="AB491" s="14"/>
      <c r="AC491" s="14"/>
      <c r="AD491" s="14"/>
      <c r="AE491" s="14"/>
      <c r="AF491" s="14"/>
      <c r="AG491" s="14"/>
      <c r="AH491" s="14"/>
      <c r="AI491" s="14"/>
      <c r="AJ491" s="14"/>
      <c r="AK491" s="14"/>
      <c r="AL491" s="14"/>
    </row>
    <row r="492" ht="14.25" customHeight="1">
      <c r="A492" s="14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  <c r="AB492" s="14"/>
      <c r="AC492" s="14"/>
      <c r="AD492" s="14"/>
      <c r="AE492" s="14"/>
      <c r="AF492" s="14"/>
      <c r="AG492" s="14"/>
      <c r="AH492" s="14"/>
      <c r="AI492" s="14"/>
      <c r="AJ492" s="14"/>
      <c r="AK492" s="14"/>
      <c r="AL492" s="14"/>
    </row>
    <row r="493" ht="14.25" customHeight="1">
      <c r="A493" s="14"/>
      <c r="B493" s="14"/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  <c r="AB493" s="14"/>
      <c r="AC493" s="14"/>
      <c r="AD493" s="14"/>
      <c r="AE493" s="14"/>
      <c r="AF493" s="14"/>
      <c r="AG493" s="14"/>
      <c r="AH493" s="14"/>
      <c r="AI493" s="14"/>
      <c r="AJ493" s="14"/>
      <c r="AK493" s="14"/>
      <c r="AL493" s="14"/>
    </row>
    <row r="494" ht="14.25" customHeight="1">
      <c r="A494" s="14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  <c r="AB494" s="14"/>
      <c r="AC494" s="14"/>
      <c r="AD494" s="14"/>
      <c r="AE494" s="14"/>
      <c r="AF494" s="14"/>
      <c r="AG494" s="14"/>
      <c r="AH494" s="14"/>
      <c r="AI494" s="14"/>
      <c r="AJ494" s="14"/>
      <c r="AK494" s="14"/>
      <c r="AL494" s="14"/>
    </row>
    <row r="495" ht="14.25" customHeight="1">
      <c r="A495" s="14"/>
      <c r="B495" s="14"/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  <c r="AB495" s="14"/>
      <c r="AC495" s="14"/>
      <c r="AD495" s="14"/>
      <c r="AE495" s="14"/>
      <c r="AF495" s="14"/>
      <c r="AG495" s="14"/>
      <c r="AH495" s="14"/>
      <c r="AI495" s="14"/>
      <c r="AJ495" s="14"/>
      <c r="AK495" s="14"/>
      <c r="AL495" s="14"/>
    </row>
    <row r="496" ht="14.25" customHeight="1">
      <c r="A496" s="14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  <c r="AB496" s="14"/>
      <c r="AC496" s="14"/>
      <c r="AD496" s="14"/>
      <c r="AE496" s="14"/>
      <c r="AF496" s="14"/>
      <c r="AG496" s="14"/>
      <c r="AH496" s="14"/>
      <c r="AI496" s="14"/>
      <c r="AJ496" s="14"/>
      <c r="AK496" s="14"/>
      <c r="AL496" s="14"/>
    </row>
    <row r="497" ht="14.25" customHeight="1">
      <c r="A497" s="14"/>
      <c r="B497" s="14"/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  <c r="AB497" s="14"/>
      <c r="AC497" s="14"/>
      <c r="AD497" s="14"/>
      <c r="AE497" s="14"/>
      <c r="AF497" s="14"/>
      <c r="AG497" s="14"/>
      <c r="AH497" s="14"/>
      <c r="AI497" s="14"/>
      <c r="AJ497" s="14"/>
      <c r="AK497" s="14"/>
      <c r="AL497" s="14"/>
    </row>
    <row r="498" ht="14.25" customHeight="1">
      <c r="A498" s="14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  <c r="AB498" s="14"/>
      <c r="AC498" s="14"/>
      <c r="AD498" s="14"/>
      <c r="AE498" s="14"/>
      <c r="AF498" s="14"/>
      <c r="AG498" s="14"/>
      <c r="AH498" s="14"/>
      <c r="AI498" s="14"/>
      <c r="AJ498" s="14"/>
      <c r="AK498" s="14"/>
      <c r="AL498" s="14"/>
    </row>
    <row r="499" ht="14.25" customHeight="1">
      <c r="A499" s="14"/>
      <c r="B499" s="14"/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  <c r="AB499" s="14"/>
      <c r="AC499" s="14"/>
      <c r="AD499" s="14"/>
      <c r="AE499" s="14"/>
      <c r="AF499" s="14"/>
      <c r="AG499" s="14"/>
      <c r="AH499" s="14"/>
      <c r="AI499" s="14"/>
      <c r="AJ499" s="14"/>
      <c r="AK499" s="14"/>
      <c r="AL499" s="14"/>
    </row>
    <row r="500" ht="14.25" customHeight="1">
      <c r="A500" s="14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  <c r="AB500" s="14"/>
      <c r="AC500" s="14"/>
      <c r="AD500" s="14"/>
      <c r="AE500" s="14"/>
      <c r="AF500" s="14"/>
      <c r="AG500" s="14"/>
      <c r="AH500" s="14"/>
      <c r="AI500" s="14"/>
      <c r="AJ500" s="14"/>
      <c r="AK500" s="14"/>
      <c r="AL500" s="14"/>
    </row>
    <row r="501" ht="14.25" customHeight="1">
      <c r="A501" s="14"/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  <c r="AB501" s="14"/>
      <c r="AC501" s="14"/>
      <c r="AD501" s="14"/>
      <c r="AE501" s="14"/>
      <c r="AF501" s="14"/>
      <c r="AG501" s="14"/>
      <c r="AH501" s="14"/>
      <c r="AI501" s="14"/>
      <c r="AJ501" s="14"/>
      <c r="AK501" s="14"/>
      <c r="AL501" s="14"/>
    </row>
    <row r="502" ht="14.25" customHeight="1">
      <c r="A502" s="14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  <c r="AB502" s="14"/>
      <c r="AC502" s="14"/>
      <c r="AD502" s="14"/>
      <c r="AE502" s="14"/>
      <c r="AF502" s="14"/>
      <c r="AG502" s="14"/>
      <c r="AH502" s="14"/>
      <c r="AI502" s="14"/>
      <c r="AJ502" s="14"/>
      <c r="AK502" s="14"/>
      <c r="AL502" s="14"/>
    </row>
    <row r="503" ht="14.25" customHeight="1">
      <c r="A503" s="14"/>
      <c r="B503" s="14"/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  <c r="AB503" s="14"/>
      <c r="AC503" s="14"/>
      <c r="AD503" s="14"/>
      <c r="AE503" s="14"/>
      <c r="AF503" s="14"/>
      <c r="AG503" s="14"/>
      <c r="AH503" s="14"/>
      <c r="AI503" s="14"/>
      <c r="AJ503" s="14"/>
      <c r="AK503" s="14"/>
      <c r="AL503" s="14"/>
    </row>
    <row r="504" ht="14.25" customHeight="1">
      <c r="A504" s="14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  <c r="AB504" s="14"/>
      <c r="AC504" s="14"/>
      <c r="AD504" s="14"/>
      <c r="AE504" s="14"/>
      <c r="AF504" s="14"/>
      <c r="AG504" s="14"/>
      <c r="AH504" s="14"/>
      <c r="AI504" s="14"/>
      <c r="AJ504" s="14"/>
      <c r="AK504" s="14"/>
      <c r="AL504" s="14"/>
    </row>
    <row r="505" ht="14.25" customHeight="1">
      <c r="A505" s="14"/>
      <c r="B505" s="14"/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  <c r="AB505" s="14"/>
      <c r="AC505" s="14"/>
      <c r="AD505" s="14"/>
      <c r="AE505" s="14"/>
      <c r="AF505" s="14"/>
      <c r="AG505" s="14"/>
      <c r="AH505" s="14"/>
      <c r="AI505" s="14"/>
      <c r="AJ505" s="14"/>
      <c r="AK505" s="14"/>
      <c r="AL505" s="14"/>
    </row>
    <row r="506" ht="14.25" customHeight="1">
      <c r="A506" s="14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  <c r="AB506" s="14"/>
      <c r="AC506" s="14"/>
      <c r="AD506" s="14"/>
      <c r="AE506" s="14"/>
      <c r="AF506" s="14"/>
      <c r="AG506" s="14"/>
      <c r="AH506" s="14"/>
      <c r="AI506" s="14"/>
      <c r="AJ506" s="14"/>
      <c r="AK506" s="14"/>
      <c r="AL506" s="14"/>
    </row>
    <row r="507" ht="14.25" customHeight="1">
      <c r="A507" s="14"/>
      <c r="B507" s="14"/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  <c r="AB507" s="14"/>
      <c r="AC507" s="14"/>
      <c r="AD507" s="14"/>
      <c r="AE507" s="14"/>
      <c r="AF507" s="14"/>
      <c r="AG507" s="14"/>
      <c r="AH507" s="14"/>
      <c r="AI507" s="14"/>
      <c r="AJ507" s="14"/>
      <c r="AK507" s="14"/>
      <c r="AL507" s="14"/>
    </row>
    <row r="508" ht="14.25" customHeight="1">
      <c r="A508" s="1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  <c r="AB508" s="14"/>
      <c r="AC508" s="14"/>
      <c r="AD508" s="14"/>
      <c r="AE508" s="14"/>
      <c r="AF508" s="14"/>
      <c r="AG508" s="14"/>
      <c r="AH508" s="14"/>
      <c r="AI508" s="14"/>
      <c r="AJ508" s="14"/>
      <c r="AK508" s="14"/>
      <c r="AL508" s="14"/>
    </row>
    <row r="509" ht="14.25" customHeight="1">
      <c r="A509" s="14"/>
      <c r="B509" s="14"/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  <c r="AB509" s="14"/>
      <c r="AC509" s="14"/>
      <c r="AD509" s="14"/>
      <c r="AE509" s="14"/>
      <c r="AF509" s="14"/>
      <c r="AG509" s="14"/>
      <c r="AH509" s="14"/>
      <c r="AI509" s="14"/>
      <c r="AJ509" s="14"/>
      <c r="AK509" s="14"/>
      <c r="AL509" s="14"/>
    </row>
    <row r="510" ht="14.25" customHeight="1">
      <c r="A510" s="14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  <c r="AB510" s="14"/>
      <c r="AC510" s="14"/>
      <c r="AD510" s="14"/>
      <c r="AE510" s="14"/>
      <c r="AF510" s="14"/>
      <c r="AG510" s="14"/>
      <c r="AH510" s="14"/>
      <c r="AI510" s="14"/>
      <c r="AJ510" s="14"/>
      <c r="AK510" s="14"/>
      <c r="AL510" s="14"/>
    </row>
    <row r="511" ht="14.25" customHeight="1">
      <c r="A511" s="14"/>
      <c r="B511" s="14"/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  <c r="AB511" s="14"/>
      <c r="AC511" s="14"/>
      <c r="AD511" s="14"/>
      <c r="AE511" s="14"/>
      <c r="AF511" s="14"/>
      <c r="AG511" s="14"/>
      <c r="AH511" s="14"/>
      <c r="AI511" s="14"/>
      <c r="AJ511" s="14"/>
      <c r="AK511" s="14"/>
      <c r="AL511" s="14"/>
    </row>
    <row r="512" ht="14.25" customHeight="1">
      <c r="A512" s="14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  <c r="AB512" s="14"/>
      <c r="AC512" s="14"/>
      <c r="AD512" s="14"/>
      <c r="AE512" s="14"/>
      <c r="AF512" s="14"/>
      <c r="AG512" s="14"/>
      <c r="AH512" s="14"/>
      <c r="AI512" s="14"/>
      <c r="AJ512" s="14"/>
      <c r="AK512" s="14"/>
      <c r="AL512" s="14"/>
    </row>
    <row r="513" ht="14.25" customHeight="1">
      <c r="A513" s="14"/>
      <c r="B513" s="14"/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  <c r="AB513" s="14"/>
      <c r="AC513" s="14"/>
      <c r="AD513" s="14"/>
      <c r="AE513" s="14"/>
      <c r="AF513" s="14"/>
      <c r="AG513" s="14"/>
      <c r="AH513" s="14"/>
      <c r="AI513" s="14"/>
      <c r="AJ513" s="14"/>
      <c r="AK513" s="14"/>
      <c r="AL513" s="14"/>
    </row>
    <row r="514" ht="14.25" customHeight="1">
      <c r="A514" s="14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  <c r="AB514" s="14"/>
      <c r="AC514" s="14"/>
      <c r="AD514" s="14"/>
      <c r="AE514" s="14"/>
      <c r="AF514" s="14"/>
      <c r="AG514" s="14"/>
      <c r="AH514" s="14"/>
      <c r="AI514" s="14"/>
      <c r="AJ514" s="14"/>
      <c r="AK514" s="14"/>
      <c r="AL514" s="14"/>
    </row>
    <row r="515" ht="14.25" customHeight="1">
      <c r="A515" s="14"/>
      <c r="B515" s="14"/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  <c r="AB515" s="14"/>
      <c r="AC515" s="14"/>
      <c r="AD515" s="14"/>
      <c r="AE515" s="14"/>
      <c r="AF515" s="14"/>
      <c r="AG515" s="14"/>
      <c r="AH515" s="14"/>
      <c r="AI515" s="14"/>
      <c r="AJ515" s="14"/>
      <c r="AK515" s="14"/>
      <c r="AL515" s="14"/>
    </row>
    <row r="516" ht="14.25" customHeight="1">
      <c r="A516" s="14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  <c r="AB516" s="14"/>
      <c r="AC516" s="14"/>
      <c r="AD516" s="14"/>
      <c r="AE516" s="14"/>
      <c r="AF516" s="14"/>
      <c r="AG516" s="14"/>
      <c r="AH516" s="14"/>
      <c r="AI516" s="14"/>
      <c r="AJ516" s="14"/>
      <c r="AK516" s="14"/>
      <c r="AL516" s="14"/>
    </row>
    <row r="517" ht="14.25" customHeight="1">
      <c r="A517" s="14"/>
      <c r="B517" s="14"/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  <c r="AB517" s="14"/>
      <c r="AC517" s="14"/>
      <c r="AD517" s="14"/>
      <c r="AE517" s="14"/>
      <c r="AF517" s="14"/>
      <c r="AG517" s="14"/>
      <c r="AH517" s="14"/>
      <c r="AI517" s="14"/>
      <c r="AJ517" s="14"/>
      <c r="AK517" s="14"/>
      <c r="AL517" s="14"/>
    </row>
    <row r="518" ht="14.25" customHeight="1">
      <c r="A518" s="14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  <c r="AB518" s="14"/>
      <c r="AC518" s="14"/>
      <c r="AD518" s="14"/>
      <c r="AE518" s="14"/>
      <c r="AF518" s="14"/>
      <c r="AG518" s="14"/>
      <c r="AH518" s="14"/>
      <c r="AI518" s="14"/>
      <c r="AJ518" s="14"/>
      <c r="AK518" s="14"/>
      <c r="AL518" s="14"/>
    </row>
    <row r="519" ht="14.25" customHeight="1">
      <c r="A519" s="14"/>
      <c r="B519" s="14"/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  <c r="AB519" s="14"/>
      <c r="AC519" s="14"/>
      <c r="AD519" s="14"/>
      <c r="AE519" s="14"/>
      <c r="AF519" s="14"/>
      <c r="AG519" s="14"/>
      <c r="AH519" s="14"/>
      <c r="AI519" s="14"/>
      <c r="AJ519" s="14"/>
      <c r="AK519" s="14"/>
      <c r="AL519" s="14"/>
    </row>
    <row r="520" ht="14.25" customHeight="1">
      <c r="A520" s="14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  <c r="AB520" s="14"/>
      <c r="AC520" s="14"/>
      <c r="AD520" s="14"/>
      <c r="AE520" s="14"/>
      <c r="AF520" s="14"/>
      <c r="AG520" s="14"/>
      <c r="AH520" s="14"/>
      <c r="AI520" s="14"/>
      <c r="AJ520" s="14"/>
      <c r="AK520" s="14"/>
      <c r="AL520" s="14"/>
    </row>
    <row r="521" ht="14.25" customHeight="1">
      <c r="A521" s="14"/>
      <c r="B521" s="14"/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  <c r="AB521" s="14"/>
      <c r="AC521" s="14"/>
      <c r="AD521" s="14"/>
      <c r="AE521" s="14"/>
      <c r="AF521" s="14"/>
      <c r="AG521" s="14"/>
      <c r="AH521" s="14"/>
      <c r="AI521" s="14"/>
      <c r="AJ521" s="14"/>
      <c r="AK521" s="14"/>
      <c r="AL521" s="14"/>
    </row>
    <row r="522" ht="14.25" customHeight="1">
      <c r="A522" s="14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  <c r="AB522" s="14"/>
      <c r="AC522" s="14"/>
      <c r="AD522" s="14"/>
      <c r="AE522" s="14"/>
      <c r="AF522" s="14"/>
      <c r="AG522" s="14"/>
      <c r="AH522" s="14"/>
      <c r="AI522" s="14"/>
      <c r="AJ522" s="14"/>
      <c r="AK522" s="14"/>
      <c r="AL522" s="14"/>
    </row>
    <row r="523" ht="14.25" customHeight="1">
      <c r="A523" s="14"/>
      <c r="B523" s="14"/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  <c r="AB523" s="14"/>
      <c r="AC523" s="14"/>
      <c r="AD523" s="14"/>
      <c r="AE523" s="14"/>
      <c r="AF523" s="14"/>
      <c r="AG523" s="14"/>
      <c r="AH523" s="14"/>
      <c r="AI523" s="14"/>
      <c r="AJ523" s="14"/>
      <c r="AK523" s="14"/>
      <c r="AL523" s="14"/>
    </row>
    <row r="524" ht="14.25" customHeight="1">
      <c r="A524" s="14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  <c r="AB524" s="14"/>
      <c r="AC524" s="14"/>
      <c r="AD524" s="14"/>
      <c r="AE524" s="14"/>
      <c r="AF524" s="14"/>
      <c r="AG524" s="14"/>
      <c r="AH524" s="14"/>
      <c r="AI524" s="14"/>
      <c r="AJ524" s="14"/>
      <c r="AK524" s="14"/>
      <c r="AL524" s="14"/>
    </row>
    <row r="525" ht="14.25" customHeight="1">
      <c r="A525" s="14"/>
      <c r="B525" s="14"/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  <c r="AB525" s="14"/>
      <c r="AC525" s="14"/>
      <c r="AD525" s="14"/>
      <c r="AE525" s="14"/>
      <c r="AF525" s="14"/>
      <c r="AG525" s="14"/>
      <c r="AH525" s="14"/>
      <c r="AI525" s="14"/>
      <c r="AJ525" s="14"/>
      <c r="AK525" s="14"/>
      <c r="AL525" s="14"/>
    </row>
    <row r="526" ht="14.25" customHeight="1">
      <c r="A526" s="14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  <c r="AB526" s="14"/>
      <c r="AC526" s="14"/>
      <c r="AD526" s="14"/>
      <c r="AE526" s="14"/>
      <c r="AF526" s="14"/>
      <c r="AG526" s="14"/>
      <c r="AH526" s="14"/>
      <c r="AI526" s="14"/>
      <c r="AJ526" s="14"/>
      <c r="AK526" s="14"/>
      <c r="AL526" s="14"/>
    </row>
    <row r="527" ht="14.25" customHeight="1">
      <c r="A527" s="14"/>
      <c r="B527" s="14"/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  <c r="AB527" s="14"/>
      <c r="AC527" s="14"/>
      <c r="AD527" s="14"/>
      <c r="AE527" s="14"/>
      <c r="AF527" s="14"/>
      <c r="AG527" s="14"/>
      <c r="AH527" s="14"/>
      <c r="AI527" s="14"/>
      <c r="AJ527" s="14"/>
      <c r="AK527" s="14"/>
      <c r="AL527" s="14"/>
    </row>
    <row r="528" ht="14.25" customHeight="1">
      <c r="A528" s="14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  <c r="AB528" s="14"/>
      <c r="AC528" s="14"/>
      <c r="AD528" s="14"/>
      <c r="AE528" s="14"/>
      <c r="AF528" s="14"/>
      <c r="AG528" s="14"/>
      <c r="AH528" s="14"/>
      <c r="AI528" s="14"/>
      <c r="AJ528" s="14"/>
      <c r="AK528" s="14"/>
      <c r="AL528" s="14"/>
    </row>
    <row r="529" ht="14.25" customHeight="1">
      <c r="A529" s="14"/>
      <c r="B529" s="14"/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  <c r="AB529" s="14"/>
      <c r="AC529" s="14"/>
      <c r="AD529" s="14"/>
      <c r="AE529" s="14"/>
      <c r="AF529" s="14"/>
      <c r="AG529" s="14"/>
      <c r="AH529" s="14"/>
      <c r="AI529" s="14"/>
      <c r="AJ529" s="14"/>
      <c r="AK529" s="14"/>
      <c r="AL529" s="14"/>
    </row>
    <row r="530" ht="14.25" customHeight="1">
      <c r="A530" s="14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  <c r="AB530" s="14"/>
      <c r="AC530" s="14"/>
      <c r="AD530" s="14"/>
      <c r="AE530" s="14"/>
      <c r="AF530" s="14"/>
      <c r="AG530" s="14"/>
      <c r="AH530" s="14"/>
      <c r="AI530" s="14"/>
      <c r="AJ530" s="14"/>
      <c r="AK530" s="14"/>
      <c r="AL530" s="14"/>
    </row>
    <row r="531" ht="14.25" customHeight="1">
      <c r="A531" s="14"/>
      <c r="B531" s="14"/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  <c r="AB531" s="14"/>
      <c r="AC531" s="14"/>
      <c r="AD531" s="14"/>
      <c r="AE531" s="14"/>
      <c r="AF531" s="14"/>
      <c r="AG531" s="14"/>
      <c r="AH531" s="14"/>
      <c r="AI531" s="14"/>
      <c r="AJ531" s="14"/>
      <c r="AK531" s="14"/>
      <c r="AL531" s="14"/>
    </row>
    <row r="532" ht="14.25" customHeight="1">
      <c r="A532" s="14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  <c r="AB532" s="14"/>
      <c r="AC532" s="14"/>
      <c r="AD532" s="14"/>
      <c r="AE532" s="14"/>
      <c r="AF532" s="14"/>
      <c r="AG532" s="14"/>
      <c r="AH532" s="14"/>
      <c r="AI532" s="14"/>
      <c r="AJ532" s="14"/>
      <c r="AK532" s="14"/>
      <c r="AL532" s="14"/>
    </row>
    <row r="533" ht="14.25" customHeight="1">
      <c r="A533" s="14"/>
      <c r="B533" s="14"/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  <c r="AB533" s="14"/>
      <c r="AC533" s="14"/>
      <c r="AD533" s="14"/>
      <c r="AE533" s="14"/>
      <c r="AF533" s="14"/>
      <c r="AG533" s="14"/>
      <c r="AH533" s="14"/>
      <c r="AI533" s="14"/>
      <c r="AJ533" s="14"/>
      <c r="AK533" s="14"/>
      <c r="AL533" s="14"/>
    </row>
    <row r="534" ht="14.25" customHeight="1">
      <c r="A534" s="14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  <c r="AB534" s="14"/>
      <c r="AC534" s="14"/>
      <c r="AD534" s="14"/>
      <c r="AE534" s="14"/>
      <c r="AF534" s="14"/>
      <c r="AG534" s="14"/>
      <c r="AH534" s="14"/>
      <c r="AI534" s="14"/>
      <c r="AJ534" s="14"/>
      <c r="AK534" s="14"/>
      <c r="AL534" s="14"/>
    </row>
    <row r="535" ht="14.25" customHeight="1">
      <c r="A535" s="14"/>
      <c r="B535" s="14"/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  <c r="AB535" s="14"/>
      <c r="AC535" s="14"/>
      <c r="AD535" s="14"/>
      <c r="AE535" s="14"/>
      <c r="AF535" s="14"/>
      <c r="AG535" s="14"/>
      <c r="AH535" s="14"/>
      <c r="AI535" s="14"/>
      <c r="AJ535" s="14"/>
      <c r="AK535" s="14"/>
      <c r="AL535" s="14"/>
    </row>
    <row r="536" ht="14.25" customHeight="1">
      <c r="A536" s="14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  <c r="AA536" s="14"/>
      <c r="AB536" s="14"/>
      <c r="AC536" s="14"/>
      <c r="AD536" s="14"/>
      <c r="AE536" s="14"/>
      <c r="AF536" s="14"/>
      <c r="AG536" s="14"/>
      <c r="AH536" s="14"/>
      <c r="AI536" s="14"/>
      <c r="AJ536" s="14"/>
      <c r="AK536" s="14"/>
      <c r="AL536" s="14"/>
    </row>
    <row r="537" ht="14.25" customHeight="1">
      <c r="A537" s="14"/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  <c r="AA537" s="14"/>
      <c r="AB537" s="14"/>
      <c r="AC537" s="14"/>
      <c r="AD537" s="14"/>
      <c r="AE537" s="14"/>
      <c r="AF537" s="14"/>
      <c r="AG537" s="14"/>
      <c r="AH537" s="14"/>
      <c r="AI537" s="14"/>
      <c r="AJ537" s="14"/>
      <c r="AK537" s="14"/>
      <c r="AL537" s="14"/>
    </row>
    <row r="538" ht="14.25" customHeight="1">
      <c r="A538" s="14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  <c r="AA538" s="14"/>
      <c r="AB538" s="14"/>
      <c r="AC538" s="14"/>
      <c r="AD538" s="14"/>
      <c r="AE538" s="14"/>
      <c r="AF538" s="14"/>
      <c r="AG538" s="14"/>
      <c r="AH538" s="14"/>
      <c r="AI538" s="14"/>
      <c r="AJ538" s="14"/>
      <c r="AK538" s="14"/>
      <c r="AL538" s="14"/>
    </row>
    <row r="539" ht="14.25" customHeight="1">
      <c r="A539" s="14"/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  <c r="AB539" s="14"/>
      <c r="AC539" s="14"/>
      <c r="AD539" s="14"/>
      <c r="AE539" s="14"/>
      <c r="AF539" s="14"/>
      <c r="AG539" s="14"/>
      <c r="AH539" s="14"/>
      <c r="AI539" s="14"/>
      <c r="AJ539" s="14"/>
      <c r="AK539" s="14"/>
      <c r="AL539" s="14"/>
    </row>
    <row r="540" ht="14.25" customHeight="1">
      <c r="A540" s="14"/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  <c r="AB540" s="14"/>
      <c r="AC540" s="14"/>
      <c r="AD540" s="14"/>
      <c r="AE540" s="14"/>
      <c r="AF540" s="14"/>
      <c r="AG540" s="14"/>
      <c r="AH540" s="14"/>
      <c r="AI540" s="14"/>
      <c r="AJ540" s="14"/>
      <c r="AK540" s="14"/>
      <c r="AL540" s="14"/>
    </row>
    <row r="541" ht="14.25" customHeight="1">
      <c r="A541" s="14"/>
      <c r="B541" s="14"/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  <c r="AB541" s="14"/>
      <c r="AC541" s="14"/>
      <c r="AD541" s="14"/>
      <c r="AE541" s="14"/>
      <c r="AF541" s="14"/>
      <c r="AG541" s="14"/>
      <c r="AH541" s="14"/>
      <c r="AI541" s="14"/>
      <c r="AJ541" s="14"/>
      <c r="AK541" s="14"/>
      <c r="AL541" s="14"/>
    </row>
    <row r="542" ht="14.25" customHeight="1">
      <c r="A542" s="14"/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  <c r="AB542" s="14"/>
      <c r="AC542" s="14"/>
      <c r="AD542" s="14"/>
      <c r="AE542" s="14"/>
      <c r="AF542" s="14"/>
      <c r="AG542" s="14"/>
      <c r="AH542" s="14"/>
      <c r="AI542" s="14"/>
      <c r="AJ542" s="14"/>
      <c r="AK542" s="14"/>
      <c r="AL542" s="14"/>
    </row>
    <row r="543" ht="14.25" customHeight="1">
      <c r="A543" s="14"/>
      <c r="B543" s="14"/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  <c r="AB543" s="14"/>
      <c r="AC543" s="14"/>
      <c r="AD543" s="14"/>
      <c r="AE543" s="14"/>
      <c r="AF543" s="14"/>
      <c r="AG543" s="14"/>
      <c r="AH543" s="14"/>
      <c r="AI543" s="14"/>
      <c r="AJ543" s="14"/>
      <c r="AK543" s="14"/>
      <c r="AL543" s="14"/>
    </row>
    <row r="544" ht="14.25" customHeight="1">
      <c r="A544" s="14"/>
      <c r="B544" s="14"/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  <c r="AB544" s="14"/>
      <c r="AC544" s="14"/>
      <c r="AD544" s="14"/>
      <c r="AE544" s="14"/>
      <c r="AF544" s="14"/>
      <c r="AG544" s="14"/>
      <c r="AH544" s="14"/>
      <c r="AI544" s="14"/>
      <c r="AJ544" s="14"/>
      <c r="AK544" s="14"/>
      <c r="AL544" s="14"/>
    </row>
    <row r="545" ht="14.25" customHeight="1">
      <c r="A545" s="14"/>
      <c r="B545" s="14"/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  <c r="AB545" s="14"/>
      <c r="AC545" s="14"/>
      <c r="AD545" s="14"/>
      <c r="AE545" s="14"/>
      <c r="AF545" s="14"/>
      <c r="AG545" s="14"/>
      <c r="AH545" s="14"/>
      <c r="AI545" s="14"/>
      <c r="AJ545" s="14"/>
      <c r="AK545" s="14"/>
      <c r="AL545" s="14"/>
    </row>
    <row r="546" ht="14.25" customHeight="1">
      <c r="A546" s="14"/>
      <c r="B546" s="14"/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  <c r="AB546" s="14"/>
      <c r="AC546" s="14"/>
      <c r="AD546" s="14"/>
      <c r="AE546" s="14"/>
      <c r="AF546" s="14"/>
      <c r="AG546" s="14"/>
      <c r="AH546" s="14"/>
      <c r="AI546" s="14"/>
      <c r="AJ546" s="14"/>
      <c r="AK546" s="14"/>
      <c r="AL546" s="14"/>
    </row>
    <row r="547" ht="14.25" customHeight="1">
      <c r="A547" s="14"/>
      <c r="B547" s="14"/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  <c r="AB547" s="14"/>
      <c r="AC547" s="14"/>
      <c r="AD547" s="14"/>
      <c r="AE547" s="14"/>
      <c r="AF547" s="14"/>
      <c r="AG547" s="14"/>
      <c r="AH547" s="14"/>
      <c r="AI547" s="14"/>
      <c r="AJ547" s="14"/>
      <c r="AK547" s="14"/>
      <c r="AL547" s="14"/>
    </row>
    <row r="548" ht="14.25" customHeight="1">
      <c r="A548" s="14"/>
      <c r="B548" s="14"/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  <c r="AB548" s="14"/>
      <c r="AC548" s="14"/>
      <c r="AD548" s="14"/>
      <c r="AE548" s="14"/>
      <c r="AF548" s="14"/>
      <c r="AG548" s="14"/>
      <c r="AH548" s="14"/>
      <c r="AI548" s="14"/>
      <c r="AJ548" s="14"/>
      <c r="AK548" s="14"/>
      <c r="AL548" s="14"/>
    </row>
    <row r="549" ht="14.25" customHeight="1">
      <c r="A549" s="14"/>
      <c r="B549" s="14"/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  <c r="AB549" s="14"/>
      <c r="AC549" s="14"/>
      <c r="AD549" s="14"/>
      <c r="AE549" s="14"/>
      <c r="AF549" s="14"/>
      <c r="AG549" s="14"/>
      <c r="AH549" s="14"/>
      <c r="AI549" s="14"/>
      <c r="AJ549" s="14"/>
      <c r="AK549" s="14"/>
      <c r="AL549" s="14"/>
    </row>
    <row r="550" ht="14.25" customHeight="1">
      <c r="A550" s="14"/>
      <c r="B550" s="14"/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  <c r="AB550" s="14"/>
      <c r="AC550" s="14"/>
      <c r="AD550" s="14"/>
      <c r="AE550" s="14"/>
      <c r="AF550" s="14"/>
      <c r="AG550" s="14"/>
      <c r="AH550" s="14"/>
      <c r="AI550" s="14"/>
      <c r="AJ550" s="14"/>
      <c r="AK550" s="14"/>
      <c r="AL550" s="14"/>
    </row>
    <row r="551" ht="14.25" customHeight="1">
      <c r="A551" s="14"/>
      <c r="B551" s="14"/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  <c r="AB551" s="14"/>
      <c r="AC551" s="14"/>
      <c r="AD551" s="14"/>
      <c r="AE551" s="14"/>
      <c r="AF551" s="14"/>
      <c r="AG551" s="14"/>
      <c r="AH551" s="14"/>
      <c r="AI551" s="14"/>
      <c r="AJ551" s="14"/>
      <c r="AK551" s="14"/>
      <c r="AL551" s="14"/>
    </row>
    <row r="552" ht="14.25" customHeight="1">
      <c r="A552" s="14"/>
      <c r="B552" s="14"/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  <c r="AB552" s="14"/>
      <c r="AC552" s="14"/>
      <c r="AD552" s="14"/>
      <c r="AE552" s="14"/>
      <c r="AF552" s="14"/>
      <c r="AG552" s="14"/>
      <c r="AH552" s="14"/>
      <c r="AI552" s="14"/>
      <c r="AJ552" s="14"/>
      <c r="AK552" s="14"/>
      <c r="AL552" s="14"/>
    </row>
    <row r="553" ht="14.25" customHeight="1">
      <c r="A553" s="14"/>
      <c r="B553" s="14"/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  <c r="AB553" s="14"/>
      <c r="AC553" s="14"/>
      <c r="AD553" s="14"/>
      <c r="AE553" s="14"/>
      <c r="AF553" s="14"/>
      <c r="AG553" s="14"/>
      <c r="AH553" s="14"/>
      <c r="AI553" s="14"/>
      <c r="AJ553" s="14"/>
      <c r="AK553" s="14"/>
      <c r="AL553" s="14"/>
    </row>
    <row r="554" ht="14.25" customHeight="1">
      <c r="A554" s="14"/>
      <c r="B554" s="14"/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  <c r="AB554" s="14"/>
      <c r="AC554" s="14"/>
      <c r="AD554" s="14"/>
      <c r="AE554" s="14"/>
      <c r="AF554" s="14"/>
      <c r="AG554" s="14"/>
      <c r="AH554" s="14"/>
      <c r="AI554" s="14"/>
      <c r="AJ554" s="14"/>
      <c r="AK554" s="14"/>
      <c r="AL554" s="14"/>
    </row>
    <row r="555" ht="14.25" customHeight="1">
      <c r="A555" s="14"/>
      <c r="B555" s="14"/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  <c r="AB555" s="14"/>
      <c r="AC555" s="14"/>
      <c r="AD555" s="14"/>
      <c r="AE555" s="14"/>
      <c r="AF555" s="14"/>
      <c r="AG555" s="14"/>
      <c r="AH555" s="14"/>
      <c r="AI555" s="14"/>
      <c r="AJ555" s="14"/>
      <c r="AK555" s="14"/>
      <c r="AL555" s="14"/>
    </row>
    <row r="556" ht="14.25" customHeight="1">
      <c r="A556" s="14"/>
      <c r="B556" s="14"/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  <c r="AB556" s="14"/>
      <c r="AC556" s="14"/>
      <c r="AD556" s="14"/>
      <c r="AE556" s="14"/>
      <c r="AF556" s="14"/>
      <c r="AG556" s="14"/>
      <c r="AH556" s="14"/>
      <c r="AI556" s="14"/>
      <c r="AJ556" s="14"/>
      <c r="AK556" s="14"/>
      <c r="AL556" s="14"/>
    </row>
    <row r="557" ht="14.25" customHeight="1">
      <c r="A557" s="14"/>
      <c r="B557" s="14"/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  <c r="AB557" s="14"/>
      <c r="AC557" s="14"/>
      <c r="AD557" s="14"/>
      <c r="AE557" s="14"/>
      <c r="AF557" s="14"/>
      <c r="AG557" s="14"/>
      <c r="AH557" s="14"/>
      <c r="AI557" s="14"/>
      <c r="AJ557" s="14"/>
      <c r="AK557" s="14"/>
      <c r="AL557" s="14"/>
    </row>
    <row r="558" ht="14.25" customHeight="1">
      <c r="A558" s="14"/>
      <c r="B558" s="14"/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  <c r="AB558" s="14"/>
      <c r="AC558" s="14"/>
      <c r="AD558" s="14"/>
      <c r="AE558" s="14"/>
      <c r="AF558" s="14"/>
      <c r="AG558" s="14"/>
      <c r="AH558" s="14"/>
      <c r="AI558" s="14"/>
      <c r="AJ558" s="14"/>
      <c r="AK558" s="14"/>
      <c r="AL558" s="14"/>
    </row>
    <row r="559" ht="14.25" customHeight="1">
      <c r="A559" s="14"/>
      <c r="B559" s="14"/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  <c r="AB559" s="14"/>
      <c r="AC559" s="14"/>
      <c r="AD559" s="14"/>
      <c r="AE559" s="14"/>
      <c r="AF559" s="14"/>
      <c r="AG559" s="14"/>
      <c r="AH559" s="14"/>
      <c r="AI559" s="14"/>
      <c r="AJ559" s="14"/>
      <c r="AK559" s="14"/>
      <c r="AL559" s="14"/>
    </row>
    <row r="560" ht="14.25" customHeight="1">
      <c r="A560" s="14"/>
      <c r="B560" s="14"/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  <c r="AB560" s="14"/>
      <c r="AC560" s="14"/>
      <c r="AD560" s="14"/>
      <c r="AE560" s="14"/>
      <c r="AF560" s="14"/>
      <c r="AG560" s="14"/>
      <c r="AH560" s="14"/>
      <c r="AI560" s="14"/>
      <c r="AJ560" s="14"/>
      <c r="AK560" s="14"/>
      <c r="AL560" s="14"/>
    </row>
    <row r="561" ht="14.25" customHeight="1">
      <c r="A561" s="14"/>
      <c r="B561" s="14"/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  <c r="AB561" s="14"/>
      <c r="AC561" s="14"/>
      <c r="AD561" s="14"/>
      <c r="AE561" s="14"/>
      <c r="AF561" s="14"/>
      <c r="AG561" s="14"/>
      <c r="AH561" s="14"/>
      <c r="AI561" s="14"/>
      <c r="AJ561" s="14"/>
      <c r="AK561" s="14"/>
      <c r="AL561" s="14"/>
    </row>
    <row r="562" ht="14.25" customHeight="1">
      <c r="A562" s="14"/>
      <c r="B562" s="14"/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  <c r="AB562" s="14"/>
      <c r="AC562" s="14"/>
      <c r="AD562" s="14"/>
      <c r="AE562" s="14"/>
      <c r="AF562" s="14"/>
      <c r="AG562" s="14"/>
      <c r="AH562" s="14"/>
      <c r="AI562" s="14"/>
      <c r="AJ562" s="14"/>
      <c r="AK562" s="14"/>
      <c r="AL562" s="14"/>
    </row>
    <row r="563" ht="14.25" customHeight="1">
      <c r="A563" s="14"/>
      <c r="B563" s="14"/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  <c r="AB563" s="14"/>
      <c r="AC563" s="14"/>
      <c r="AD563" s="14"/>
      <c r="AE563" s="14"/>
      <c r="AF563" s="14"/>
      <c r="AG563" s="14"/>
      <c r="AH563" s="14"/>
      <c r="AI563" s="14"/>
      <c r="AJ563" s="14"/>
      <c r="AK563" s="14"/>
      <c r="AL563" s="14"/>
    </row>
    <row r="564" ht="14.25" customHeight="1">
      <c r="A564" s="14"/>
      <c r="B564" s="14"/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  <c r="AB564" s="14"/>
      <c r="AC564" s="14"/>
      <c r="AD564" s="14"/>
      <c r="AE564" s="14"/>
      <c r="AF564" s="14"/>
      <c r="AG564" s="14"/>
      <c r="AH564" s="14"/>
      <c r="AI564" s="14"/>
      <c r="AJ564" s="14"/>
      <c r="AK564" s="14"/>
      <c r="AL564" s="14"/>
    </row>
    <row r="565" ht="14.25" customHeight="1">
      <c r="A565" s="14"/>
      <c r="B565" s="14"/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  <c r="AB565" s="14"/>
      <c r="AC565" s="14"/>
      <c r="AD565" s="14"/>
      <c r="AE565" s="14"/>
      <c r="AF565" s="14"/>
      <c r="AG565" s="14"/>
      <c r="AH565" s="14"/>
      <c r="AI565" s="14"/>
      <c r="AJ565" s="14"/>
      <c r="AK565" s="14"/>
      <c r="AL565" s="14"/>
    </row>
    <row r="566" ht="14.25" customHeight="1">
      <c r="A566" s="14"/>
      <c r="B566" s="14"/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  <c r="AB566" s="14"/>
      <c r="AC566" s="14"/>
      <c r="AD566" s="14"/>
      <c r="AE566" s="14"/>
      <c r="AF566" s="14"/>
      <c r="AG566" s="14"/>
      <c r="AH566" s="14"/>
      <c r="AI566" s="14"/>
      <c r="AJ566" s="14"/>
      <c r="AK566" s="14"/>
      <c r="AL566" s="14"/>
    </row>
    <row r="567" ht="14.25" customHeight="1">
      <c r="A567" s="14"/>
      <c r="B567" s="14"/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  <c r="AB567" s="14"/>
      <c r="AC567" s="14"/>
      <c r="AD567" s="14"/>
      <c r="AE567" s="14"/>
      <c r="AF567" s="14"/>
      <c r="AG567" s="14"/>
      <c r="AH567" s="14"/>
      <c r="AI567" s="14"/>
      <c r="AJ567" s="14"/>
      <c r="AK567" s="14"/>
      <c r="AL567" s="14"/>
    </row>
    <row r="568" ht="14.25" customHeight="1">
      <c r="A568" s="14"/>
      <c r="B568" s="14"/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  <c r="AB568" s="14"/>
      <c r="AC568" s="14"/>
      <c r="AD568" s="14"/>
      <c r="AE568" s="14"/>
      <c r="AF568" s="14"/>
      <c r="AG568" s="14"/>
      <c r="AH568" s="14"/>
      <c r="AI568" s="14"/>
      <c r="AJ568" s="14"/>
      <c r="AK568" s="14"/>
      <c r="AL568" s="14"/>
    </row>
    <row r="569" ht="14.25" customHeight="1">
      <c r="A569" s="14"/>
      <c r="B569" s="14"/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  <c r="AB569" s="14"/>
      <c r="AC569" s="14"/>
      <c r="AD569" s="14"/>
      <c r="AE569" s="14"/>
      <c r="AF569" s="14"/>
      <c r="AG569" s="14"/>
      <c r="AH569" s="14"/>
      <c r="AI569" s="14"/>
      <c r="AJ569" s="14"/>
      <c r="AK569" s="14"/>
      <c r="AL569" s="14"/>
    </row>
    <row r="570" ht="14.25" customHeight="1">
      <c r="A570" s="14"/>
      <c r="B570" s="14"/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  <c r="AB570" s="14"/>
      <c r="AC570" s="14"/>
      <c r="AD570" s="14"/>
      <c r="AE570" s="14"/>
      <c r="AF570" s="14"/>
      <c r="AG570" s="14"/>
      <c r="AH570" s="14"/>
      <c r="AI570" s="14"/>
      <c r="AJ570" s="14"/>
      <c r="AK570" s="14"/>
      <c r="AL570" s="14"/>
    </row>
    <row r="571" ht="14.25" customHeight="1">
      <c r="A571" s="14"/>
      <c r="B571" s="14"/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  <c r="AB571" s="14"/>
      <c r="AC571" s="14"/>
      <c r="AD571" s="14"/>
      <c r="AE571" s="14"/>
      <c r="AF571" s="14"/>
      <c r="AG571" s="14"/>
      <c r="AH571" s="14"/>
      <c r="AI571" s="14"/>
      <c r="AJ571" s="14"/>
      <c r="AK571" s="14"/>
      <c r="AL571" s="14"/>
    </row>
    <row r="572" ht="14.25" customHeight="1">
      <c r="A572" s="14"/>
      <c r="B572" s="14"/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  <c r="AB572" s="14"/>
      <c r="AC572" s="14"/>
      <c r="AD572" s="14"/>
      <c r="AE572" s="14"/>
      <c r="AF572" s="14"/>
      <c r="AG572" s="14"/>
      <c r="AH572" s="14"/>
      <c r="AI572" s="14"/>
      <c r="AJ572" s="14"/>
      <c r="AK572" s="14"/>
      <c r="AL572" s="14"/>
    </row>
    <row r="573" ht="14.25" customHeight="1">
      <c r="A573" s="14"/>
      <c r="B573" s="14"/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  <c r="AB573" s="14"/>
      <c r="AC573" s="14"/>
      <c r="AD573" s="14"/>
      <c r="AE573" s="14"/>
      <c r="AF573" s="14"/>
      <c r="AG573" s="14"/>
      <c r="AH573" s="14"/>
      <c r="AI573" s="14"/>
      <c r="AJ573" s="14"/>
      <c r="AK573" s="14"/>
      <c r="AL573" s="14"/>
    </row>
    <row r="574" ht="14.25" customHeight="1">
      <c r="A574" s="14"/>
      <c r="B574" s="14"/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  <c r="AB574" s="14"/>
      <c r="AC574" s="14"/>
      <c r="AD574" s="14"/>
      <c r="AE574" s="14"/>
      <c r="AF574" s="14"/>
      <c r="AG574" s="14"/>
      <c r="AH574" s="14"/>
      <c r="AI574" s="14"/>
      <c r="AJ574" s="14"/>
      <c r="AK574" s="14"/>
      <c r="AL574" s="14"/>
    </row>
    <row r="575" ht="14.25" customHeight="1">
      <c r="A575" s="14"/>
      <c r="B575" s="14"/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  <c r="AB575" s="14"/>
      <c r="AC575" s="14"/>
      <c r="AD575" s="14"/>
      <c r="AE575" s="14"/>
      <c r="AF575" s="14"/>
      <c r="AG575" s="14"/>
      <c r="AH575" s="14"/>
      <c r="AI575" s="14"/>
      <c r="AJ575" s="14"/>
      <c r="AK575" s="14"/>
      <c r="AL575" s="14"/>
    </row>
    <row r="576" ht="14.25" customHeight="1">
      <c r="A576" s="14"/>
      <c r="B576" s="14"/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  <c r="AB576" s="14"/>
      <c r="AC576" s="14"/>
      <c r="AD576" s="14"/>
      <c r="AE576" s="14"/>
      <c r="AF576" s="14"/>
      <c r="AG576" s="14"/>
      <c r="AH576" s="14"/>
      <c r="AI576" s="14"/>
      <c r="AJ576" s="14"/>
      <c r="AK576" s="14"/>
      <c r="AL576" s="14"/>
    </row>
    <row r="577" ht="14.25" customHeight="1">
      <c r="A577" s="14"/>
      <c r="B577" s="14"/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  <c r="AB577" s="14"/>
      <c r="AC577" s="14"/>
      <c r="AD577" s="14"/>
      <c r="AE577" s="14"/>
      <c r="AF577" s="14"/>
      <c r="AG577" s="14"/>
      <c r="AH577" s="14"/>
      <c r="AI577" s="14"/>
      <c r="AJ577" s="14"/>
      <c r="AK577" s="14"/>
      <c r="AL577" s="14"/>
    </row>
    <row r="578" ht="14.25" customHeight="1">
      <c r="A578" s="14"/>
      <c r="B578" s="14"/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  <c r="AB578" s="14"/>
      <c r="AC578" s="14"/>
      <c r="AD578" s="14"/>
      <c r="AE578" s="14"/>
      <c r="AF578" s="14"/>
      <c r="AG578" s="14"/>
      <c r="AH578" s="14"/>
      <c r="AI578" s="14"/>
      <c r="AJ578" s="14"/>
      <c r="AK578" s="14"/>
      <c r="AL578" s="14"/>
    </row>
    <row r="579" ht="14.25" customHeight="1">
      <c r="A579" s="14"/>
      <c r="B579" s="14"/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  <c r="AB579" s="14"/>
      <c r="AC579" s="14"/>
      <c r="AD579" s="14"/>
      <c r="AE579" s="14"/>
      <c r="AF579" s="14"/>
      <c r="AG579" s="14"/>
      <c r="AH579" s="14"/>
      <c r="AI579" s="14"/>
      <c r="AJ579" s="14"/>
      <c r="AK579" s="14"/>
      <c r="AL579" s="14"/>
    </row>
    <row r="580" ht="14.25" customHeight="1">
      <c r="A580" s="14"/>
      <c r="B580" s="14"/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  <c r="AB580" s="14"/>
      <c r="AC580" s="14"/>
      <c r="AD580" s="14"/>
      <c r="AE580" s="14"/>
      <c r="AF580" s="14"/>
      <c r="AG580" s="14"/>
      <c r="AH580" s="14"/>
      <c r="AI580" s="14"/>
      <c r="AJ580" s="14"/>
      <c r="AK580" s="14"/>
      <c r="AL580" s="14"/>
    </row>
    <row r="581" ht="14.25" customHeight="1">
      <c r="A581" s="14"/>
      <c r="B581" s="14"/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  <c r="AB581" s="14"/>
      <c r="AC581" s="14"/>
      <c r="AD581" s="14"/>
      <c r="AE581" s="14"/>
      <c r="AF581" s="14"/>
      <c r="AG581" s="14"/>
      <c r="AH581" s="14"/>
      <c r="AI581" s="14"/>
      <c r="AJ581" s="14"/>
      <c r="AK581" s="14"/>
      <c r="AL581" s="14"/>
    </row>
    <row r="582" ht="14.25" customHeight="1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  <c r="AB582" s="14"/>
      <c r="AC582" s="14"/>
      <c r="AD582" s="14"/>
      <c r="AE582" s="14"/>
      <c r="AF582" s="14"/>
      <c r="AG582" s="14"/>
      <c r="AH582" s="14"/>
      <c r="AI582" s="14"/>
      <c r="AJ582" s="14"/>
      <c r="AK582" s="14"/>
      <c r="AL582" s="14"/>
    </row>
    <row r="583" ht="14.25" customHeight="1">
      <c r="A583" s="14"/>
      <c r="B583" s="14"/>
      <c r="C583" s="14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  <c r="AA583" s="14"/>
      <c r="AB583" s="14"/>
      <c r="AC583" s="14"/>
      <c r="AD583" s="14"/>
      <c r="AE583" s="14"/>
      <c r="AF583" s="14"/>
      <c r="AG583" s="14"/>
      <c r="AH583" s="14"/>
      <c r="AI583" s="14"/>
      <c r="AJ583" s="14"/>
      <c r="AK583" s="14"/>
      <c r="AL583" s="14"/>
    </row>
    <row r="584" ht="14.25" customHeight="1">
      <c r="A584" s="14"/>
      <c r="B584" s="14"/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  <c r="AA584" s="14"/>
      <c r="AB584" s="14"/>
      <c r="AC584" s="14"/>
      <c r="AD584" s="14"/>
      <c r="AE584" s="14"/>
      <c r="AF584" s="14"/>
      <c r="AG584" s="14"/>
      <c r="AH584" s="14"/>
      <c r="AI584" s="14"/>
      <c r="AJ584" s="14"/>
      <c r="AK584" s="14"/>
      <c r="AL584" s="14"/>
    </row>
    <row r="585" ht="14.25" customHeight="1">
      <c r="A585" s="14"/>
      <c r="B585" s="14"/>
      <c r="C585" s="14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  <c r="AA585" s="14"/>
      <c r="AB585" s="14"/>
      <c r="AC585" s="14"/>
      <c r="AD585" s="14"/>
      <c r="AE585" s="14"/>
      <c r="AF585" s="14"/>
      <c r="AG585" s="14"/>
      <c r="AH585" s="14"/>
      <c r="AI585" s="14"/>
      <c r="AJ585" s="14"/>
      <c r="AK585" s="14"/>
      <c r="AL585" s="14"/>
    </row>
    <row r="586" ht="14.25" customHeight="1">
      <c r="A586" s="14"/>
      <c r="B586" s="14"/>
      <c r="C586" s="14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  <c r="AA586" s="14"/>
      <c r="AB586" s="14"/>
      <c r="AC586" s="14"/>
      <c r="AD586" s="14"/>
      <c r="AE586" s="14"/>
      <c r="AF586" s="14"/>
      <c r="AG586" s="14"/>
      <c r="AH586" s="14"/>
      <c r="AI586" s="14"/>
      <c r="AJ586" s="14"/>
      <c r="AK586" s="14"/>
      <c r="AL586" s="14"/>
    </row>
    <row r="587" ht="14.25" customHeight="1">
      <c r="A587" s="14"/>
      <c r="B587" s="14"/>
      <c r="C587" s="14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  <c r="AB587" s="14"/>
      <c r="AC587" s="14"/>
      <c r="AD587" s="14"/>
      <c r="AE587" s="14"/>
      <c r="AF587" s="14"/>
      <c r="AG587" s="14"/>
      <c r="AH587" s="14"/>
      <c r="AI587" s="14"/>
      <c r="AJ587" s="14"/>
      <c r="AK587" s="14"/>
      <c r="AL587" s="14"/>
    </row>
    <row r="588" ht="14.25" customHeight="1">
      <c r="A588" s="14"/>
      <c r="B588" s="14"/>
      <c r="C588" s="14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  <c r="AB588" s="14"/>
      <c r="AC588" s="14"/>
      <c r="AD588" s="14"/>
      <c r="AE588" s="14"/>
      <c r="AF588" s="14"/>
      <c r="AG588" s="14"/>
      <c r="AH588" s="14"/>
      <c r="AI588" s="14"/>
      <c r="AJ588" s="14"/>
      <c r="AK588" s="14"/>
      <c r="AL588" s="14"/>
    </row>
    <row r="589" ht="14.25" customHeight="1">
      <c r="A589" s="14"/>
      <c r="B589" s="14"/>
      <c r="C589" s="14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  <c r="AA589" s="14"/>
      <c r="AB589" s="14"/>
      <c r="AC589" s="14"/>
      <c r="AD589" s="14"/>
      <c r="AE589" s="14"/>
      <c r="AF589" s="14"/>
      <c r="AG589" s="14"/>
      <c r="AH589" s="14"/>
      <c r="AI589" s="14"/>
      <c r="AJ589" s="14"/>
      <c r="AK589" s="14"/>
      <c r="AL589" s="14"/>
    </row>
    <row r="590" ht="14.25" customHeight="1">
      <c r="A590" s="14"/>
      <c r="B590" s="14"/>
      <c r="C590" s="14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  <c r="AA590" s="14"/>
      <c r="AB590" s="14"/>
      <c r="AC590" s="14"/>
      <c r="AD590" s="14"/>
      <c r="AE590" s="14"/>
      <c r="AF590" s="14"/>
      <c r="AG590" s="14"/>
      <c r="AH590" s="14"/>
      <c r="AI590" s="14"/>
      <c r="AJ590" s="14"/>
      <c r="AK590" s="14"/>
      <c r="AL590" s="14"/>
    </row>
    <row r="591" ht="14.25" customHeight="1">
      <c r="A591" s="14"/>
      <c r="B591" s="14"/>
      <c r="C591" s="14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  <c r="AA591" s="14"/>
      <c r="AB591" s="14"/>
      <c r="AC591" s="14"/>
      <c r="AD591" s="14"/>
      <c r="AE591" s="14"/>
      <c r="AF591" s="14"/>
      <c r="AG591" s="14"/>
      <c r="AH591" s="14"/>
      <c r="AI591" s="14"/>
      <c r="AJ591" s="14"/>
      <c r="AK591" s="14"/>
      <c r="AL591" s="14"/>
    </row>
    <row r="592" ht="14.25" customHeight="1">
      <c r="A592" s="14"/>
      <c r="B592" s="14"/>
      <c r="C592" s="14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  <c r="AA592" s="14"/>
      <c r="AB592" s="14"/>
      <c r="AC592" s="14"/>
      <c r="AD592" s="14"/>
      <c r="AE592" s="14"/>
      <c r="AF592" s="14"/>
      <c r="AG592" s="14"/>
      <c r="AH592" s="14"/>
      <c r="AI592" s="14"/>
      <c r="AJ592" s="14"/>
      <c r="AK592" s="14"/>
      <c r="AL592" s="14"/>
    </row>
    <row r="593" ht="14.25" customHeight="1">
      <c r="A593" s="14"/>
      <c r="B593" s="14"/>
      <c r="C593" s="14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  <c r="AA593" s="14"/>
      <c r="AB593" s="14"/>
      <c r="AC593" s="14"/>
      <c r="AD593" s="14"/>
      <c r="AE593" s="14"/>
      <c r="AF593" s="14"/>
      <c r="AG593" s="14"/>
      <c r="AH593" s="14"/>
      <c r="AI593" s="14"/>
      <c r="AJ593" s="14"/>
      <c r="AK593" s="14"/>
      <c r="AL593" s="14"/>
    </row>
    <row r="594" ht="14.25" customHeight="1">
      <c r="A594" s="14"/>
      <c r="B594" s="14"/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  <c r="AB594" s="14"/>
      <c r="AC594" s="14"/>
      <c r="AD594" s="14"/>
      <c r="AE594" s="14"/>
      <c r="AF594" s="14"/>
      <c r="AG594" s="14"/>
      <c r="AH594" s="14"/>
      <c r="AI594" s="14"/>
      <c r="AJ594" s="14"/>
      <c r="AK594" s="14"/>
      <c r="AL594" s="14"/>
    </row>
    <row r="595" ht="14.25" customHeight="1">
      <c r="A595" s="14"/>
      <c r="B595" s="14"/>
      <c r="C595" s="14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  <c r="AA595" s="14"/>
      <c r="AB595" s="14"/>
      <c r="AC595" s="14"/>
      <c r="AD595" s="14"/>
      <c r="AE595" s="14"/>
      <c r="AF595" s="14"/>
      <c r="AG595" s="14"/>
      <c r="AH595" s="14"/>
      <c r="AI595" s="14"/>
      <c r="AJ595" s="14"/>
      <c r="AK595" s="14"/>
      <c r="AL595" s="14"/>
    </row>
    <row r="596" ht="14.25" customHeight="1">
      <c r="A596" s="14"/>
      <c r="B596" s="14"/>
      <c r="C596" s="14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  <c r="AA596" s="14"/>
      <c r="AB596" s="14"/>
      <c r="AC596" s="14"/>
      <c r="AD596" s="14"/>
      <c r="AE596" s="14"/>
      <c r="AF596" s="14"/>
      <c r="AG596" s="14"/>
      <c r="AH596" s="14"/>
      <c r="AI596" s="14"/>
      <c r="AJ596" s="14"/>
      <c r="AK596" s="14"/>
      <c r="AL596" s="14"/>
    </row>
    <row r="597" ht="14.25" customHeight="1">
      <c r="A597" s="14"/>
      <c r="B597" s="14"/>
      <c r="C597" s="14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  <c r="AA597" s="14"/>
      <c r="AB597" s="14"/>
      <c r="AC597" s="14"/>
      <c r="AD597" s="14"/>
      <c r="AE597" s="14"/>
      <c r="AF597" s="14"/>
      <c r="AG597" s="14"/>
      <c r="AH597" s="14"/>
      <c r="AI597" s="14"/>
      <c r="AJ597" s="14"/>
      <c r="AK597" s="14"/>
      <c r="AL597" s="14"/>
    </row>
    <row r="598" ht="14.25" customHeight="1">
      <c r="A598" s="14"/>
      <c r="B598" s="14"/>
      <c r="C598" s="14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  <c r="AA598" s="14"/>
      <c r="AB598" s="14"/>
      <c r="AC598" s="14"/>
      <c r="AD598" s="14"/>
      <c r="AE598" s="14"/>
      <c r="AF598" s="14"/>
      <c r="AG598" s="14"/>
      <c r="AH598" s="14"/>
      <c r="AI598" s="14"/>
      <c r="AJ598" s="14"/>
      <c r="AK598" s="14"/>
      <c r="AL598" s="14"/>
    </row>
    <row r="599" ht="14.25" customHeight="1">
      <c r="A599" s="14"/>
      <c r="B599" s="14"/>
      <c r="C599" s="14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  <c r="AA599" s="14"/>
      <c r="AB599" s="14"/>
      <c r="AC599" s="14"/>
      <c r="AD599" s="14"/>
      <c r="AE599" s="14"/>
      <c r="AF599" s="14"/>
      <c r="AG599" s="14"/>
      <c r="AH599" s="14"/>
      <c r="AI599" s="14"/>
      <c r="AJ599" s="14"/>
      <c r="AK599" s="14"/>
      <c r="AL599" s="14"/>
    </row>
    <row r="600" ht="14.25" customHeight="1">
      <c r="A600" s="14"/>
      <c r="B600" s="14"/>
      <c r="C600" s="14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  <c r="AA600" s="14"/>
      <c r="AB600" s="14"/>
      <c r="AC600" s="14"/>
      <c r="AD600" s="14"/>
      <c r="AE600" s="14"/>
      <c r="AF600" s="14"/>
      <c r="AG600" s="14"/>
      <c r="AH600" s="14"/>
      <c r="AI600" s="14"/>
      <c r="AJ600" s="14"/>
      <c r="AK600" s="14"/>
      <c r="AL600" s="14"/>
    </row>
    <row r="601" ht="14.25" customHeight="1">
      <c r="A601" s="14"/>
      <c r="B601" s="14"/>
      <c r="C601" s="14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  <c r="AA601" s="14"/>
      <c r="AB601" s="14"/>
      <c r="AC601" s="14"/>
      <c r="AD601" s="14"/>
      <c r="AE601" s="14"/>
      <c r="AF601" s="14"/>
      <c r="AG601" s="14"/>
      <c r="AH601" s="14"/>
      <c r="AI601" s="14"/>
      <c r="AJ601" s="14"/>
      <c r="AK601" s="14"/>
      <c r="AL601" s="14"/>
    </row>
    <row r="602" ht="14.25" customHeight="1">
      <c r="A602" s="1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  <c r="AA602" s="14"/>
      <c r="AB602" s="14"/>
      <c r="AC602" s="14"/>
      <c r="AD602" s="14"/>
      <c r="AE602" s="14"/>
      <c r="AF602" s="14"/>
      <c r="AG602" s="14"/>
      <c r="AH602" s="14"/>
      <c r="AI602" s="14"/>
      <c r="AJ602" s="14"/>
      <c r="AK602" s="14"/>
      <c r="AL602" s="14"/>
    </row>
    <row r="603" ht="14.25" customHeight="1">
      <c r="A603" s="14"/>
      <c r="B603" s="14"/>
      <c r="C603" s="14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  <c r="AA603" s="14"/>
      <c r="AB603" s="14"/>
      <c r="AC603" s="14"/>
      <c r="AD603" s="14"/>
      <c r="AE603" s="14"/>
      <c r="AF603" s="14"/>
      <c r="AG603" s="14"/>
      <c r="AH603" s="14"/>
      <c r="AI603" s="14"/>
      <c r="AJ603" s="14"/>
      <c r="AK603" s="14"/>
      <c r="AL603" s="14"/>
    </row>
    <row r="604" ht="14.25" customHeight="1">
      <c r="A604" s="14"/>
      <c r="B604" s="14"/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  <c r="AA604" s="14"/>
      <c r="AB604" s="14"/>
      <c r="AC604" s="14"/>
      <c r="AD604" s="14"/>
      <c r="AE604" s="14"/>
      <c r="AF604" s="14"/>
      <c r="AG604" s="14"/>
      <c r="AH604" s="14"/>
      <c r="AI604" s="14"/>
      <c r="AJ604" s="14"/>
      <c r="AK604" s="14"/>
      <c r="AL604" s="14"/>
    </row>
    <row r="605" ht="14.25" customHeight="1">
      <c r="A605" s="14"/>
      <c r="B605" s="14"/>
      <c r="C605" s="14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  <c r="AA605" s="14"/>
      <c r="AB605" s="14"/>
      <c r="AC605" s="14"/>
      <c r="AD605" s="14"/>
      <c r="AE605" s="14"/>
      <c r="AF605" s="14"/>
      <c r="AG605" s="14"/>
      <c r="AH605" s="14"/>
      <c r="AI605" s="14"/>
      <c r="AJ605" s="14"/>
      <c r="AK605" s="14"/>
      <c r="AL605" s="14"/>
    </row>
    <row r="606" ht="14.25" customHeight="1">
      <c r="A606" s="14"/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  <c r="AA606" s="14"/>
      <c r="AB606" s="14"/>
      <c r="AC606" s="14"/>
      <c r="AD606" s="14"/>
      <c r="AE606" s="14"/>
      <c r="AF606" s="14"/>
      <c r="AG606" s="14"/>
      <c r="AH606" s="14"/>
      <c r="AI606" s="14"/>
      <c r="AJ606" s="14"/>
      <c r="AK606" s="14"/>
      <c r="AL606" s="14"/>
    </row>
    <row r="607" ht="14.25" customHeight="1">
      <c r="A607" s="14"/>
      <c r="B607" s="14"/>
      <c r="C607" s="14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  <c r="AA607" s="14"/>
      <c r="AB607" s="14"/>
      <c r="AC607" s="14"/>
      <c r="AD607" s="14"/>
      <c r="AE607" s="14"/>
      <c r="AF607" s="14"/>
      <c r="AG607" s="14"/>
      <c r="AH607" s="14"/>
      <c r="AI607" s="14"/>
      <c r="AJ607" s="14"/>
      <c r="AK607" s="14"/>
      <c r="AL607" s="14"/>
    </row>
    <row r="608" ht="14.25" customHeight="1">
      <c r="A608" s="14"/>
      <c r="B608" s="14"/>
      <c r="C608" s="14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  <c r="AB608" s="14"/>
      <c r="AC608" s="14"/>
      <c r="AD608" s="14"/>
      <c r="AE608" s="14"/>
      <c r="AF608" s="14"/>
      <c r="AG608" s="14"/>
      <c r="AH608" s="14"/>
      <c r="AI608" s="14"/>
      <c r="AJ608" s="14"/>
      <c r="AK608" s="14"/>
      <c r="AL608" s="14"/>
    </row>
    <row r="609" ht="14.25" customHeight="1">
      <c r="A609" s="14"/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  <c r="AA609" s="14"/>
      <c r="AB609" s="14"/>
      <c r="AC609" s="14"/>
      <c r="AD609" s="14"/>
      <c r="AE609" s="14"/>
      <c r="AF609" s="14"/>
      <c r="AG609" s="14"/>
      <c r="AH609" s="14"/>
      <c r="AI609" s="14"/>
      <c r="AJ609" s="14"/>
      <c r="AK609" s="14"/>
      <c r="AL609" s="14"/>
    </row>
    <row r="610" ht="14.25" customHeight="1">
      <c r="A610" s="14"/>
      <c r="B610" s="14"/>
      <c r="C610" s="14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  <c r="AA610" s="14"/>
      <c r="AB610" s="14"/>
      <c r="AC610" s="14"/>
      <c r="AD610" s="14"/>
      <c r="AE610" s="14"/>
      <c r="AF610" s="14"/>
      <c r="AG610" s="14"/>
      <c r="AH610" s="14"/>
      <c r="AI610" s="14"/>
      <c r="AJ610" s="14"/>
      <c r="AK610" s="14"/>
      <c r="AL610" s="14"/>
    </row>
    <row r="611" ht="14.25" customHeight="1">
      <c r="A611" s="14"/>
      <c r="B611" s="14"/>
      <c r="C611" s="14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  <c r="AA611" s="14"/>
      <c r="AB611" s="14"/>
      <c r="AC611" s="14"/>
      <c r="AD611" s="14"/>
      <c r="AE611" s="14"/>
      <c r="AF611" s="14"/>
      <c r="AG611" s="14"/>
      <c r="AH611" s="14"/>
      <c r="AI611" s="14"/>
      <c r="AJ611" s="14"/>
      <c r="AK611" s="14"/>
      <c r="AL611" s="14"/>
    </row>
    <row r="612" ht="14.25" customHeight="1">
      <c r="A612" s="14"/>
      <c r="B612" s="14"/>
      <c r="C612" s="14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  <c r="AA612" s="14"/>
      <c r="AB612" s="14"/>
      <c r="AC612" s="14"/>
      <c r="AD612" s="14"/>
      <c r="AE612" s="14"/>
      <c r="AF612" s="14"/>
      <c r="AG612" s="14"/>
      <c r="AH612" s="14"/>
      <c r="AI612" s="14"/>
      <c r="AJ612" s="14"/>
      <c r="AK612" s="14"/>
      <c r="AL612" s="14"/>
    </row>
    <row r="613" ht="14.25" customHeight="1">
      <c r="A613" s="14"/>
      <c r="B613" s="14"/>
      <c r="C613" s="14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  <c r="AA613" s="14"/>
      <c r="AB613" s="14"/>
      <c r="AC613" s="14"/>
      <c r="AD613" s="14"/>
      <c r="AE613" s="14"/>
      <c r="AF613" s="14"/>
      <c r="AG613" s="14"/>
      <c r="AH613" s="14"/>
      <c r="AI613" s="14"/>
      <c r="AJ613" s="14"/>
      <c r="AK613" s="14"/>
      <c r="AL613" s="14"/>
    </row>
    <row r="614" ht="14.25" customHeight="1">
      <c r="A614" s="14"/>
      <c r="B614" s="14"/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  <c r="AA614" s="14"/>
      <c r="AB614" s="14"/>
      <c r="AC614" s="14"/>
      <c r="AD614" s="14"/>
      <c r="AE614" s="14"/>
      <c r="AF614" s="14"/>
      <c r="AG614" s="14"/>
      <c r="AH614" s="14"/>
      <c r="AI614" s="14"/>
      <c r="AJ614" s="14"/>
      <c r="AK614" s="14"/>
      <c r="AL614" s="14"/>
    </row>
    <row r="615" ht="14.25" customHeight="1">
      <c r="A615" s="14"/>
      <c r="B615" s="14"/>
      <c r="C615" s="14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  <c r="AB615" s="14"/>
      <c r="AC615" s="14"/>
      <c r="AD615" s="14"/>
      <c r="AE615" s="14"/>
      <c r="AF615" s="14"/>
      <c r="AG615" s="14"/>
      <c r="AH615" s="14"/>
      <c r="AI615" s="14"/>
      <c r="AJ615" s="14"/>
      <c r="AK615" s="14"/>
      <c r="AL615" s="14"/>
    </row>
    <row r="616" ht="14.25" customHeight="1">
      <c r="A616" s="14"/>
      <c r="B616" s="14"/>
      <c r="C616" s="14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  <c r="AA616" s="14"/>
      <c r="AB616" s="14"/>
      <c r="AC616" s="14"/>
      <c r="AD616" s="14"/>
      <c r="AE616" s="14"/>
      <c r="AF616" s="14"/>
      <c r="AG616" s="14"/>
      <c r="AH616" s="14"/>
      <c r="AI616" s="14"/>
      <c r="AJ616" s="14"/>
      <c r="AK616" s="14"/>
      <c r="AL616" s="14"/>
    </row>
    <row r="617" ht="14.25" customHeight="1">
      <c r="A617" s="14"/>
      <c r="B617" s="14"/>
      <c r="C617" s="14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  <c r="AA617" s="14"/>
      <c r="AB617" s="14"/>
      <c r="AC617" s="14"/>
      <c r="AD617" s="14"/>
      <c r="AE617" s="14"/>
      <c r="AF617" s="14"/>
      <c r="AG617" s="14"/>
      <c r="AH617" s="14"/>
      <c r="AI617" s="14"/>
      <c r="AJ617" s="14"/>
      <c r="AK617" s="14"/>
      <c r="AL617" s="14"/>
    </row>
    <row r="618" ht="14.25" customHeight="1">
      <c r="A618" s="14"/>
      <c r="B618" s="14"/>
      <c r="C618" s="14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  <c r="AA618" s="14"/>
      <c r="AB618" s="14"/>
      <c r="AC618" s="14"/>
      <c r="AD618" s="14"/>
      <c r="AE618" s="14"/>
      <c r="AF618" s="14"/>
      <c r="AG618" s="14"/>
      <c r="AH618" s="14"/>
      <c r="AI618" s="14"/>
      <c r="AJ618" s="14"/>
      <c r="AK618" s="14"/>
      <c r="AL618" s="14"/>
    </row>
    <row r="619" ht="14.25" customHeight="1">
      <c r="A619" s="14"/>
      <c r="B619" s="14"/>
      <c r="C619" s="14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  <c r="AA619" s="14"/>
      <c r="AB619" s="14"/>
      <c r="AC619" s="14"/>
      <c r="AD619" s="14"/>
      <c r="AE619" s="14"/>
      <c r="AF619" s="14"/>
      <c r="AG619" s="14"/>
      <c r="AH619" s="14"/>
      <c r="AI619" s="14"/>
      <c r="AJ619" s="14"/>
      <c r="AK619" s="14"/>
      <c r="AL619" s="14"/>
    </row>
    <row r="620" ht="14.25" customHeight="1">
      <c r="A620" s="14"/>
      <c r="B620" s="14"/>
      <c r="C620" s="14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  <c r="AA620" s="14"/>
      <c r="AB620" s="14"/>
      <c r="AC620" s="14"/>
      <c r="AD620" s="14"/>
      <c r="AE620" s="14"/>
      <c r="AF620" s="14"/>
      <c r="AG620" s="14"/>
      <c r="AH620" s="14"/>
      <c r="AI620" s="14"/>
      <c r="AJ620" s="14"/>
      <c r="AK620" s="14"/>
      <c r="AL620" s="14"/>
    </row>
    <row r="621" ht="14.25" customHeight="1">
      <c r="A621" s="14"/>
      <c r="B621" s="14"/>
      <c r="C621" s="14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  <c r="AA621" s="14"/>
      <c r="AB621" s="14"/>
      <c r="AC621" s="14"/>
      <c r="AD621" s="14"/>
      <c r="AE621" s="14"/>
      <c r="AF621" s="14"/>
      <c r="AG621" s="14"/>
      <c r="AH621" s="14"/>
      <c r="AI621" s="14"/>
      <c r="AJ621" s="14"/>
      <c r="AK621" s="14"/>
      <c r="AL621" s="14"/>
    </row>
    <row r="622" ht="14.25" customHeight="1">
      <c r="A622" s="14"/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  <c r="AB622" s="14"/>
      <c r="AC622" s="14"/>
      <c r="AD622" s="14"/>
      <c r="AE622" s="14"/>
      <c r="AF622" s="14"/>
      <c r="AG622" s="14"/>
      <c r="AH622" s="14"/>
      <c r="AI622" s="14"/>
      <c r="AJ622" s="14"/>
      <c r="AK622" s="14"/>
      <c r="AL622" s="14"/>
    </row>
    <row r="623" ht="14.25" customHeight="1">
      <c r="A623" s="14"/>
      <c r="B623" s="14"/>
      <c r="C623" s="14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  <c r="AA623" s="14"/>
      <c r="AB623" s="14"/>
      <c r="AC623" s="14"/>
      <c r="AD623" s="14"/>
      <c r="AE623" s="14"/>
      <c r="AF623" s="14"/>
      <c r="AG623" s="14"/>
      <c r="AH623" s="14"/>
      <c r="AI623" s="14"/>
      <c r="AJ623" s="14"/>
      <c r="AK623" s="14"/>
      <c r="AL623" s="14"/>
    </row>
    <row r="624" ht="14.25" customHeight="1">
      <c r="A624" s="14"/>
      <c r="B624" s="14"/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  <c r="AA624" s="14"/>
      <c r="AB624" s="14"/>
      <c r="AC624" s="14"/>
      <c r="AD624" s="14"/>
      <c r="AE624" s="14"/>
      <c r="AF624" s="14"/>
      <c r="AG624" s="14"/>
      <c r="AH624" s="14"/>
      <c r="AI624" s="14"/>
      <c r="AJ624" s="14"/>
      <c r="AK624" s="14"/>
      <c r="AL624" s="14"/>
    </row>
    <row r="625" ht="14.25" customHeight="1">
      <c r="A625" s="14"/>
      <c r="B625" s="14"/>
      <c r="C625" s="14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  <c r="AA625" s="14"/>
      <c r="AB625" s="14"/>
      <c r="AC625" s="14"/>
      <c r="AD625" s="14"/>
      <c r="AE625" s="14"/>
      <c r="AF625" s="14"/>
      <c r="AG625" s="14"/>
      <c r="AH625" s="14"/>
      <c r="AI625" s="14"/>
      <c r="AJ625" s="14"/>
      <c r="AK625" s="14"/>
      <c r="AL625" s="14"/>
    </row>
    <row r="626" ht="14.25" customHeight="1">
      <c r="A626" s="14"/>
      <c r="B626" s="14"/>
      <c r="C626" s="14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  <c r="AA626" s="14"/>
      <c r="AB626" s="14"/>
      <c r="AC626" s="14"/>
      <c r="AD626" s="14"/>
      <c r="AE626" s="14"/>
      <c r="AF626" s="14"/>
      <c r="AG626" s="14"/>
      <c r="AH626" s="14"/>
      <c r="AI626" s="14"/>
      <c r="AJ626" s="14"/>
      <c r="AK626" s="14"/>
      <c r="AL626" s="14"/>
    </row>
    <row r="627" ht="14.25" customHeight="1">
      <c r="A627" s="14"/>
      <c r="B627" s="14"/>
      <c r="C627" s="14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  <c r="AA627" s="14"/>
      <c r="AB627" s="14"/>
      <c r="AC627" s="14"/>
      <c r="AD627" s="14"/>
      <c r="AE627" s="14"/>
      <c r="AF627" s="14"/>
      <c r="AG627" s="14"/>
      <c r="AH627" s="14"/>
      <c r="AI627" s="14"/>
      <c r="AJ627" s="14"/>
      <c r="AK627" s="14"/>
      <c r="AL627" s="14"/>
    </row>
    <row r="628" ht="14.25" customHeight="1">
      <c r="A628" s="14"/>
      <c r="B628" s="14"/>
      <c r="C628" s="14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  <c r="AA628" s="14"/>
      <c r="AB628" s="14"/>
      <c r="AC628" s="14"/>
      <c r="AD628" s="14"/>
      <c r="AE628" s="14"/>
      <c r="AF628" s="14"/>
      <c r="AG628" s="14"/>
      <c r="AH628" s="14"/>
      <c r="AI628" s="14"/>
      <c r="AJ628" s="14"/>
      <c r="AK628" s="14"/>
      <c r="AL628" s="14"/>
    </row>
    <row r="629" ht="14.25" customHeight="1">
      <c r="A629" s="14"/>
      <c r="B629" s="14"/>
      <c r="C629" s="14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  <c r="AB629" s="14"/>
      <c r="AC629" s="14"/>
      <c r="AD629" s="14"/>
      <c r="AE629" s="14"/>
      <c r="AF629" s="14"/>
      <c r="AG629" s="14"/>
      <c r="AH629" s="14"/>
      <c r="AI629" s="14"/>
      <c r="AJ629" s="14"/>
      <c r="AK629" s="14"/>
      <c r="AL629" s="14"/>
    </row>
    <row r="630" ht="14.25" customHeight="1">
      <c r="A630" s="14"/>
      <c r="B630" s="14"/>
      <c r="C630" s="14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  <c r="AA630" s="14"/>
      <c r="AB630" s="14"/>
      <c r="AC630" s="14"/>
      <c r="AD630" s="14"/>
      <c r="AE630" s="14"/>
      <c r="AF630" s="14"/>
      <c r="AG630" s="14"/>
      <c r="AH630" s="14"/>
      <c r="AI630" s="14"/>
      <c r="AJ630" s="14"/>
      <c r="AK630" s="14"/>
      <c r="AL630" s="14"/>
    </row>
    <row r="631" ht="14.25" customHeight="1">
      <c r="A631" s="14"/>
      <c r="B631" s="14"/>
      <c r="C631" s="14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  <c r="AA631" s="14"/>
      <c r="AB631" s="14"/>
      <c r="AC631" s="14"/>
      <c r="AD631" s="14"/>
      <c r="AE631" s="14"/>
      <c r="AF631" s="14"/>
      <c r="AG631" s="14"/>
      <c r="AH631" s="14"/>
      <c r="AI631" s="14"/>
      <c r="AJ631" s="14"/>
      <c r="AK631" s="14"/>
      <c r="AL631" s="14"/>
    </row>
    <row r="632" ht="14.25" customHeight="1">
      <c r="A632" s="14"/>
      <c r="B632" s="14"/>
      <c r="C632" s="14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  <c r="AA632" s="14"/>
      <c r="AB632" s="14"/>
      <c r="AC632" s="14"/>
      <c r="AD632" s="14"/>
      <c r="AE632" s="14"/>
      <c r="AF632" s="14"/>
      <c r="AG632" s="14"/>
      <c r="AH632" s="14"/>
      <c r="AI632" s="14"/>
      <c r="AJ632" s="14"/>
      <c r="AK632" s="14"/>
      <c r="AL632" s="14"/>
    </row>
    <row r="633" ht="14.25" customHeight="1">
      <c r="A633" s="14"/>
      <c r="B633" s="14"/>
      <c r="C633" s="14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  <c r="AA633" s="14"/>
      <c r="AB633" s="14"/>
      <c r="AC633" s="14"/>
      <c r="AD633" s="14"/>
      <c r="AE633" s="14"/>
      <c r="AF633" s="14"/>
      <c r="AG633" s="14"/>
      <c r="AH633" s="14"/>
      <c r="AI633" s="14"/>
      <c r="AJ633" s="14"/>
      <c r="AK633" s="14"/>
      <c r="AL633" s="14"/>
    </row>
    <row r="634" ht="14.25" customHeight="1">
      <c r="A634" s="1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  <c r="AA634" s="14"/>
      <c r="AB634" s="14"/>
      <c r="AC634" s="14"/>
      <c r="AD634" s="14"/>
      <c r="AE634" s="14"/>
      <c r="AF634" s="14"/>
      <c r="AG634" s="14"/>
      <c r="AH634" s="14"/>
      <c r="AI634" s="14"/>
      <c r="AJ634" s="14"/>
      <c r="AK634" s="14"/>
      <c r="AL634" s="14"/>
    </row>
    <row r="635" ht="14.25" customHeight="1">
      <c r="A635" s="14"/>
      <c r="B635" s="14"/>
      <c r="C635" s="14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  <c r="AA635" s="14"/>
      <c r="AB635" s="14"/>
      <c r="AC635" s="14"/>
      <c r="AD635" s="14"/>
      <c r="AE635" s="14"/>
      <c r="AF635" s="14"/>
      <c r="AG635" s="14"/>
      <c r="AH635" s="14"/>
      <c r="AI635" s="14"/>
      <c r="AJ635" s="14"/>
      <c r="AK635" s="14"/>
      <c r="AL635" s="14"/>
    </row>
    <row r="636" ht="14.25" customHeight="1">
      <c r="A636" s="14"/>
      <c r="B636" s="14"/>
      <c r="C636" s="14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  <c r="AA636" s="14"/>
      <c r="AB636" s="14"/>
      <c r="AC636" s="14"/>
      <c r="AD636" s="14"/>
      <c r="AE636" s="14"/>
      <c r="AF636" s="14"/>
      <c r="AG636" s="14"/>
      <c r="AH636" s="14"/>
      <c r="AI636" s="14"/>
      <c r="AJ636" s="14"/>
      <c r="AK636" s="14"/>
      <c r="AL636" s="14"/>
    </row>
    <row r="637" ht="14.25" customHeight="1">
      <c r="A637" s="14"/>
      <c r="B637" s="14"/>
      <c r="C637" s="14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  <c r="AA637" s="14"/>
      <c r="AB637" s="14"/>
      <c r="AC637" s="14"/>
      <c r="AD637" s="14"/>
      <c r="AE637" s="14"/>
      <c r="AF637" s="14"/>
      <c r="AG637" s="14"/>
      <c r="AH637" s="14"/>
      <c r="AI637" s="14"/>
      <c r="AJ637" s="14"/>
      <c r="AK637" s="14"/>
      <c r="AL637" s="14"/>
    </row>
    <row r="638" ht="14.25" customHeight="1">
      <c r="A638" s="14"/>
      <c r="B638" s="14"/>
      <c r="C638" s="14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  <c r="AA638" s="14"/>
      <c r="AB638" s="14"/>
      <c r="AC638" s="14"/>
      <c r="AD638" s="14"/>
      <c r="AE638" s="14"/>
      <c r="AF638" s="14"/>
      <c r="AG638" s="14"/>
      <c r="AH638" s="14"/>
      <c r="AI638" s="14"/>
      <c r="AJ638" s="14"/>
      <c r="AK638" s="14"/>
      <c r="AL638" s="14"/>
    </row>
    <row r="639" ht="14.25" customHeight="1">
      <c r="A639" s="14"/>
      <c r="B639" s="14"/>
      <c r="C639" s="14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  <c r="AA639" s="14"/>
      <c r="AB639" s="14"/>
      <c r="AC639" s="14"/>
      <c r="AD639" s="14"/>
      <c r="AE639" s="14"/>
      <c r="AF639" s="14"/>
      <c r="AG639" s="14"/>
      <c r="AH639" s="14"/>
      <c r="AI639" s="14"/>
      <c r="AJ639" s="14"/>
      <c r="AK639" s="14"/>
      <c r="AL639" s="14"/>
    </row>
    <row r="640" ht="14.25" customHeight="1">
      <c r="A640" s="14"/>
      <c r="B640" s="14"/>
      <c r="C640" s="14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  <c r="AA640" s="14"/>
      <c r="AB640" s="14"/>
      <c r="AC640" s="14"/>
      <c r="AD640" s="14"/>
      <c r="AE640" s="14"/>
      <c r="AF640" s="14"/>
      <c r="AG640" s="14"/>
      <c r="AH640" s="14"/>
      <c r="AI640" s="14"/>
      <c r="AJ640" s="14"/>
      <c r="AK640" s="14"/>
      <c r="AL640" s="14"/>
    </row>
    <row r="641" ht="14.25" customHeight="1">
      <c r="A641" s="14"/>
      <c r="B641" s="14"/>
      <c r="C641" s="14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  <c r="AA641" s="14"/>
      <c r="AB641" s="14"/>
      <c r="AC641" s="14"/>
      <c r="AD641" s="14"/>
      <c r="AE641" s="14"/>
      <c r="AF641" s="14"/>
      <c r="AG641" s="14"/>
      <c r="AH641" s="14"/>
      <c r="AI641" s="14"/>
      <c r="AJ641" s="14"/>
      <c r="AK641" s="14"/>
      <c r="AL641" s="14"/>
    </row>
    <row r="642" ht="14.25" customHeight="1">
      <c r="A642" s="14"/>
      <c r="B642" s="14"/>
      <c r="C642" s="14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  <c r="AA642" s="14"/>
      <c r="AB642" s="14"/>
      <c r="AC642" s="14"/>
      <c r="AD642" s="14"/>
      <c r="AE642" s="14"/>
      <c r="AF642" s="14"/>
      <c r="AG642" s="14"/>
      <c r="AH642" s="14"/>
      <c r="AI642" s="14"/>
      <c r="AJ642" s="14"/>
      <c r="AK642" s="14"/>
      <c r="AL642" s="14"/>
    </row>
    <row r="643" ht="14.25" customHeight="1">
      <c r="A643" s="14"/>
      <c r="B643" s="14"/>
      <c r="C643" s="14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  <c r="AA643" s="14"/>
      <c r="AB643" s="14"/>
      <c r="AC643" s="14"/>
      <c r="AD643" s="14"/>
      <c r="AE643" s="14"/>
      <c r="AF643" s="14"/>
      <c r="AG643" s="14"/>
      <c r="AH643" s="14"/>
      <c r="AI643" s="14"/>
      <c r="AJ643" s="14"/>
      <c r="AK643" s="14"/>
      <c r="AL643" s="14"/>
    </row>
    <row r="644" ht="14.25" customHeight="1">
      <c r="A644" s="14"/>
      <c r="B644" s="14"/>
      <c r="C644" s="14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  <c r="AA644" s="14"/>
      <c r="AB644" s="14"/>
      <c r="AC644" s="14"/>
      <c r="AD644" s="14"/>
      <c r="AE644" s="14"/>
      <c r="AF644" s="14"/>
      <c r="AG644" s="14"/>
      <c r="AH644" s="14"/>
      <c r="AI644" s="14"/>
      <c r="AJ644" s="14"/>
      <c r="AK644" s="14"/>
      <c r="AL644" s="14"/>
    </row>
    <row r="645" ht="14.25" customHeight="1">
      <c r="A645" s="14"/>
      <c r="B645" s="14"/>
      <c r="C645" s="14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  <c r="AA645" s="14"/>
      <c r="AB645" s="14"/>
      <c r="AC645" s="14"/>
      <c r="AD645" s="14"/>
      <c r="AE645" s="14"/>
      <c r="AF645" s="14"/>
      <c r="AG645" s="14"/>
      <c r="AH645" s="14"/>
      <c r="AI645" s="14"/>
      <c r="AJ645" s="14"/>
      <c r="AK645" s="14"/>
      <c r="AL645" s="14"/>
    </row>
    <row r="646" ht="14.25" customHeight="1">
      <c r="A646" s="14"/>
      <c r="B646" s="14"/>
      <c r="C646" s="14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  <c r="AA646" s="14"/>
      <c r="AB646" s="14"/>
      <c r="AC646" s="14"/>
      <c r="AD646" s="14"/>
      <c r="AE646" s="14"/>
      <c r="AF646" s="14"/>
      <c r="AG646" s="14"/>
      <c r="AH646" s="14"/>
      <c r="AI646" s="14"/>
      <c r="AJ646" s="14"/>
      <c r="AK646" s="14"/>
      <c r="AL646" s="14"/>
    </row>
    <row r="647" ht="14.25" customHeight="1">
      <c r="A647" s="14"/>
      <c r="B647" s="14"/>
      <c r="C647" s="14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  <c r="AA647" s="14"/>
      <c r="AB647" s="14"/>
      <c r="AC647" s="14"/>
      <c r="AD647" s="14"/>
      <c r="AE647" s="14"/>
      <c r="AF647" s="14"/>
      <c r="AG647" s="14"/>
      <c r="AH647" s="14"/>
      <c r="AI647" s="14"/>
      <c r="AJ647" s="14"/>
      <c r="AK647" s="14"/>
      <c r="AL647" s="14"/>
    </row>
    <row r="648" ht="14.25" customHeight="1">
      <c r="A648" s="14"/>
      <c r="B648" s="14"/>
      <c r="C648" s="14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  <c r="AA648" s="14"/>
      <c r="AB648" s="14"/>
      <c r="AC648" s="14"/>
      <c r="AD648" s="14"/>
      <c r="AE648" s="14"/>
      <c r="AF648" s="14"/>
      <c r="AG648" s="14"/>
      <c r="AH648" s="14"/>
      <c r="AI648" s="14"/>
      <c r="AJ648" s="14"/>
      <c r="AK648" s="14"/>
      <c r="AL648" s="14"/>
    </row>
    <row r="649" ht="14.25" customHeight="1">
      <c r="A649" s="14"/>
      <c r="B649" s="14"/>
      <c r="C649" s="14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  <c r="AA649" s="14"/>
      <c r="AB649" s="14"/>
      <c r="AC649" s="14"/>
      <c r="AD649" s="14"/>
      <c r="AE649" s="14"/>
      <c r="AF649" s="14"/>
      <c r="AG649" s="14"/>
      <c r="AH649" s="14"/>
      <c r="AI649" s="14"/>
      <c r="AJ649" s="14"/>
      <c r="AK649" s="14"/>
      <c r="AL649" s="14"/>
    </row>
    <row r="650" ht="14.25" customHeight="1">
      <c r="A650" s="14"/>
      <c r="B650" s="14"/>
      <c r="C650" s="14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  <c r="AB650" s="14"/>
      <c r="AC650" s="14"/>
      <c r="AD650" s="14"/>
      <c r="AE650" s="14"/>
      <c r="AF650" s="14"/>
      <c r="AG650" s="14"/>
      <c r="AH650" s="14"/>
      <c r="AI650" s="14"/>
      <c r="AJ650" s="14"/>
      <c r="AK650" s="14"/>
      <c r="AL650" s="14"/>
    </row>
    <row r="651" ht="14.25" customHeight="1">
      <c r="A651" s="14"/>
      <c r="B651" s="14"/>
      <c r="C651" s="14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  <c r="AA651" s="14"/>
      <c r="AB651" s="14"/>
      <c r="AC651" s="14"/>
      <c r="AD651" s="14"/>
      <c r="AE651" s="14"/>
      <c r="AF651" s="14"/>
      <c r="AG651" s="14"/>
      <c r="AH651" s="14"/>
      <c r="AI651" s="14"/>
      <c r="AJ651" s="14"/>
      <c r="AK651" s="14"/>
      <c r="AL651" s="14"/>
    </row>
    <row r="652" ht="14.25" customHeight="1">
      <c r="A652" s="14"/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  <c r="AA652" s="14"/>
      <c r="AB652" s="14"/>
      <c r="AC652" s="14"/>
      <c r="AD652" s="14"/>
      <c r="AE652" s="14"/>
      <c r="AF652" s="14"/>
      <c r="AG652" s="14"/>
      <c r="AH652" s="14"/>
      <c r="AI652" s="14"/>
      <c r="AJ652" s="14"/>
      <c r="AK652" s="14"/>
      <c r="AL652" s="14"/>
    </row>
    <row r="653" ht="14.25" customHeight="1">
      <c r="A653" s="14"/>
      <c r="B653" s="14"/>
      <c r="C653" s="14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  <c r="AA653" s="14"/>
      <c r="AB653" s="14"/>
      <c r="AC653" s="14"/>
      <c r="AD653" s="14"/>
      <c r="AE653" s="14"/>
      <c r="AF653" s="14"/>
      <c r="AG653" s="14"/>
      <c r="AH653" s="14"/>
      <c r="AI653" s="14"/>
      <c r="AJ653" s="14"/>
      <c r="AK653" s="14"/>
      <c r="AL653" s="14"/>
    </row>
    <row r="654" ht="14.25" customHeight="1">
      <c r="A654" s="14"/>
      <c r="B654" s="14"/>
      <c r="C654" s="14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  <c r="AA654" s="14"/>
      <c r="AB654" s="14"/>
      <c r="AC654" s="14"/>
      <c r="AD654" s="14"/>
      <c r="AE654" s="14"/>
      <c r="AF654" s="14"/>
      <c r="AG654" s="14"/>
      <c r="AH654" s="14"/>
      <c r="AI654" s="14"/>
      <c r="AJ654" s="14"/>
      <c r="AK654" s="14"/>
      <c r="AL654" s="14"/>
    </row>
    <row r="655" ht="14.25" customHeight="1">
      <c r="A655" s="14"/>
      <c r="B655" s="14"/>
      <c r="C655" s="14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  <c r="AA655" s="14"/>
      <c r="AB655" s="14"/>
      <c r="AC655" s="14"/>
      <c r="AD655" s="14"/>
      <c r="AE655" s="14"/>
      <c r="AF655" s="14"/>
      <c r="AG655" s="14"/>
      <c r="AH655" s="14"/>
      <c r="AI655" s="14"/>
      <c r="AJ655" s="14"/>
      <c r="AK655" s="14"/>
      <c r="AL655" s="14"/>
    </row>
    <row r="656" ht="14.25" customHeight="1">
      <c r="A656" s="14"/>
      <c r="B656" s="14"/>
      <c r="C656" s="14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  <c r="AA656" s="14"/>
      <c r="AB656" s="14"/>
      <c r="AC656" s="14"/>
      <c r="AD656" s="14"/>
      <c r="AE656" s="14"/>
      <c r="AF656" s="14"/>
      <c r="AG656" s="14"/>
      <c r="AH656" s="14"/>
      <c r="AI656" s="14"/>
      <c r="AJ656" s="14"/>
      <c r="AK656" s="14"/>
      <c r="AL656" s="14"/>
    </row>
    <row r="657" ht="14.25" customHeight="1">
      <c r="A657" s="14"/>
      <c r="B657" s="14"/>
      <c r="C657" s="14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  <c r="AA657" s="14"/>
      <c r="AB657" s="14"/>
      <c r="AC657" s="14"/>
      <c r="AD657" s="14"/>
      <c r="AE657" s="14"/>
      <c r="AF657" s="14"/>
      <c r="AG657" s="14"/>
      <c r="AH657" s="14"/>
      <c r="AI657" s="14"/>
      <c r="AJ657" s="14"/>
      <c r="AK657" s="14"/>
      <c r="AL657" s="14"/>
    </row>
    <row r="658" ht="14.25" customHeight="1">
      <c r="A658" s="14"/>
      <c r="B658" s="14"/>
      <c r="C658" s="14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  <c r="AA658" s="14"/>
      <c r="AB658" s="14"/>
      <c r="AC658" s="14"/>
      <c r="AD658" s="14"/>
      <c r="AE658" s="14"/>
      <c r="AF658" s="14"/>
      <c r="AG658" s="14"/>
      <c r="AH658" s="14"/>
      <c r="AI658" s="14"/>
      <c r="AJ658" s="14"/>
      <c r="AK658" s="14"/>
      <c r="AL658" s="14"/>
    </row>
    <row r="659" ht="14.25" customHeight="1">
      <c r="A659" s="14"/>
      <c r="B659" s="14"/>
      <c r="C659" s="14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  <c r="AA659" s="14"/>
      <c r="AB659" s="14"/>
      <c r="AC659" s="14"/>
      <c r="AD659" s="14"/>
      <c r="AE659" s="14"/>
      <c r="AF659" s="14"/>
      <c r="AG659" s="14"/>
      <c r="AH659" s="14"/>
      <c r="AI659" s="14"/>
      <c r="AJ659" s="14"/>
      <c r="AK659" s="14"/>
      <c r="AL659" s="14"/>
    </row>
    <row r="660" ht="14.25" customHeight="1">
      <c r="A660" s="14"/>
      <c r="B660" s="14"/>
      <c r="C660" s="14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  <c r="AA660" s="14"/>
      <c r="AB660" s="14"/>
      <c r="AC660" s="14"/>
      <c r="AD660" s="14"/>
      <c r="AE660" s="14"/>
      <c r="AF660" s="14"/>
      <c r="AG660" s="14"/>
      <c r="AH660" s="14"/>
      <c r="AI660" s="14"/>
      <c r="AJ660" s="14"/>
      <c r="AK660" s="14"/>
      <c r="AL660" s="14"/>
    </row>
    <row r="661" ht="14.25" customHeight="1">
      <c r="A661" s="14"/>
      <c r="B661" s="14"/>
      <c r="C661" s="14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  <c r="AA661" s="14"/>
      <c r="AB661" s="14"/>
      <c r="AC661" s="14"/>
      <c r="AD661" s="14"/>
      <c r="AE661" s="14"/>
      <c r="AF661" s="14"/>
      <c r="AG661" s="14"/>
      <c r="AH661" s="14"/>
      <c r="AI661" s="14"/>
      <c r="AJ661" s="14"/>
      <c r="AK661" s="14"/>
      <c r="AL661" s="14"/>
    </row>
    <row r="662" ht="14.25" customHeight="1">
      <c r="A662" s="14"/>
      <c r="B662" s="14"/>
      <c r="C662" s="14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  <c r="AA662" s="14"/>
      <c r="AB662" s="14"/>
      <c r="AC662" s="14"/>
      <c r="AD662" s="14"/>
      <c r="AE662" s="14"/>
      <c r="AF662" s="14"/>
      <c r="AG662" s="14"/>
      <c r="AH662" s="14"/>
      <c r="AI662" s="14"/>
      <c r="AJ662" s="14"/>
      <c r="AK662" s="14"/>
      <c r="AL662" s="14"/>
    </row>
    <row r="663" ht="14.25" customHeight="1">
      <c r="A663" s="14"/>
      <c r="B663" s="14"/>
      <c r="C663" s="14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  <c r="AA663" s="14"/>
      <c r="AB663" s="14"/>
      <c r="AC663" s="14"/>
      <c r="AD663" s="14"/>
      <c r="AE663" s="14"/>
      <c r="AF663" s="14"/>
      <c r="AG663" s="14"/>
      <c r="AH663" s="14"/>
      <c r="AI663" s="14"/>
      <c r="AJ663" s="14"/>
      <c r="AK663" s="14"/>
      <c r="AL663" s="14"/>
    </row>
    <row r="664" ht="14.25" customHeight="1">
      <c r="A664" s="14"/>
      <c r="B664" s="14"/>
      <c r="C664" s="14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  <c r="AA664" s="14"/>
      <c r="AB664" s="14"/>
      <c r="AC664" s="14"/>
      <c r="AD664" s="14"/>
      <c r="AE664" s="14"/>
      <c r="AF664" s="14"/>
      <c r="AG664" s="14"/>
      <c r="AH664" s="14"/>
      <c r="AI664" s="14"/>
      <c r="AJ664" s="14"/>
      <c r="AK664" s="14"/>
      <c r="AL664" s="14"/>
    </row>
    <row r="665" ht="14.25" customHeight="1">
      <c r="A665" s="14"/>
      <c r="B665" s="14"/>
      <c r="C665" s="14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  <c r="AA665" s="14"/>
      <c r="AB665" s="14"/>
      <c r="AC665" s="14"/>
      <c r="AD665" s="14"/>
      <c r="AE665" s="14"/>
      <c r="AF665" s="14"/>
      <c r="AG665" s="14"/>
      <c r="AH665" s="14"/>
      <c r="AI665" s="14"/>
      <c r="AJ665" s="14"/>
      <c r="AK665" s="14"/>
      <c r="AL665" s="14"/>
    </row>
    <row r="666" ht="14.25" customHeight="1">
      <c r="A666" s="14"/>
      <c r="B666" s="14"/>
      <c r="C666" s="14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  <c r="AA666" s="14"/>
      <c r="AB666" s="14"/>
      <c r="AC666" s="14"/>
      <c r="AD666" s="14"/>
      <c r="AE666" s="14"/>
      <c r="AF666" s="14"/>
      <c r="AG666" s="14"/>
      <c r="AH666" s="14"/>
      <c r="AI666" s="14"/>
      <c r="AJ666" s="14"/>
      <c r="AK666" s="14"/>
      <c r="AL666" s="14"/>
    </row>
    <row r="667" ht="14.25" customHeight="1">
      <c r="A667" s="14"/>
      <c r="B667" s="14"/>
      <c r="C667" s="14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  <c r="AA667" s="14"/>
      <c r="AB667" s="14"/>
      <c r="AC667" s="14"/>
      <c r="AD667" s="14"/>
      <c r="AE667" s="14"/>
      <c r="AF667" s="14"/>
      <c r="AG667" s="14"/>
      <c r="AH667" s="14"/>
      <c r="AI667" s="14"/>
      <c r="AJ667" s="14"/>
      <c r="AK667" s="14"/>
      <c r="AL667" s="14"/>
    </row>
    <row r="668" ht="14.25" customHeight="1">
      <c r="A668" s="14"/>
      <c r="B668" s="14"/>
      <c r="C668" s="14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  <c r="AA668" s="14"/>
      <c r="AB668" s="14"/>
      <c r="AC668" s="14"/>
      <c r="AD668" s="14"/>
      <c r="AE668" s="14"/>
      <c r="AF668" s="14"/>
      <c r="AG668" s="14"/>
      <c r="AH668" s="14"/>
      <c r="AI668" s="14"/>
      <c r="AJ668" s="14"/>
      <c r="AK668" s="14"/>
      <c r="AL668" s="14"/>
    </row>
    <row r="669" ht="14.25" customHeight="1">
      <c r="A669" s="14"/>
      <c r="B669" s="14"/>
      <c r="C669" s="14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  <c r="AA669" s="14"/>
      <c r="AB669" s="14"/>
      <c r="AC669" s="14"/>
      <c r="AD669" s="14"/>
      <c r="AE669" s="14"/>
      <c r="AF669" s="14"/>
      <c r="AG669" s="14"/>
      <c r="AH669" s="14"/>
      <c r="AI669" s="14"/>
      <c r="AJ669" s="14"/>
      <c r="AK669" s="14"/>
      <c r="AL669" s="14"/>
    </row>
    <row r="670" ht="14.25" customHeight="1">
      <c r="A670" s="14"/>
      <c r="B670" s="14"/>
      <c r="C670" s="14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  <c r="AA670" s="14"/>
      <c r="AB670" s="14"/>
      <c r="AC670" s="14"/>
      <c r="AD670" s="14"/>
      <c r="AE670" s="14"/>
      <c r="AF670" s="14"/>
      <c r="AG670" s="14"/>
      <c r="AH670" s="14"/>
      <c r="AI670" s="14"/>
      <c r="AJ670" s="14"/>
      <c r="AK670" s="14"/>
      <c r="AL670" s="14"/>
    </row>
    <row r="671" ht="14.25" customHeight="1">
      <c r="A671" s="14"/>
      <c r="B671" s="14"/>
      <c r="C671" s="14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  <c r="AA671" s="14"/>
      <c r="AB671" s="14"/>
      <c r="AC671" s="14"/>
      <c r="AD671" s="14"/>
      <c r="AE671" s="14"/>
      <c r="AF671" s="14"/>
      <c r="AG671" s="14"/>
      <c r="AH671" s="14"/>
      <c r="AI671" s="14"/>
      <c r="AJ671" s="14"/>
      <c r="AK671" s="14"/>
      <c r="AL671" s="14"/>
    </row>
    <row r="672" ht="14.25" customHeight="1">
      <c r="A672" s="14"/>
      <c r="B672" s="14"/>
      <c r="C672" s="14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  <c r="AA672" s="14"/>
      <c r="AB672" s="14"/>
      <c r="AC672" s="14"/>
      <c r="AD672" s="14"/>
      <c r="AE672" s="14"/>
      <c r="AF672" s="14"/>
      <c r="AG672" s="14"/>
      <c r="AH672" s="14"/>
      <c r="AI672" s="14"/>
      <c r="AJ672" s="14"/>
      <c r="AK672" s="14"/>
      <c r="AL672" s="14"/>
    </row>
    <row r="673" ht="14.25" customHeight="1">
      <c r="A673" s="14"/>
      <c r="B673" s="14"/>
      <c r="C673" s="14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  <c r="AA673" s="14"/>
      <c r="AB673" s="14"/>
      <c r="AC673" s="14"/>
      <c r="AD673" s="14"/>
      <c r="AE673" s="14"/>
      <c r="AF673" s="14"/>
      <c r="AG673" s="14"/>
      <c r="AH673" s="14"/>
      <c r="AI673" s="14"/>
      <c r="AJ673" s="14"/>
      <c r="AK673" s="14"/>
      <c r="AL673" s="14"/>
    </row>
    <row r="674" ht="14.25" customHeight="1">
      <c r="A674" s="14"/>
      <c r="B674" s="14"/>
      <c r="C674" s="14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  <c r="AA674" s="14"/>
      <c r="AB674" s="14"/>
      <c r="AC674" s="14"/>
      <c r="AD674" s="14"/>
      <c r="AE674" s="14"/>
      <c r="AF674" s="14"/>
      <c r="AG674" s="14"/>
      <c r="AH674" s="14"/>
      <c r="AI674" s="14"/>
      <c r="AJ674" s="14"/>
      <c r="AK674" s="14"/>
      <c r="AL674" s="14"/>
    </row>
    <row r="675" ht="14.25" customHeight="1">
      <c r="A675" s="14"/>
      <c r="B675" s="14"/>
      <c r="C675" s="14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  <c r="AA675" s="14"/>
      <c r="AB675" s="14"/>
      <c r="AC675" s="14"/>
      <c r="AD675" s="14"/>
      <c r="AE675" s="14"/>
      <c r="AF675" s="14"/>
      <c r="AG675" s="14"/>
      <c r="AH675" s="14"/>
      <c r="AI675" s="14"/>
      <c r="AJ675" s="14"/>
      <c r="AK675" s="14"/>
      <c r="AL675" s="14"/>
    </row>
    <row r="676" ht="14.25" customHeight="1">
      <c r="A676" s="14"/>
      <c r="B676" s="14"/>
      <c r="C676" s="14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  <c r="AA676" s="14"/>
      <c r="AB676" s="14"/>
      <c r="AC676" s="14"/>
      <c r="AD676" s="14"/>
      <c r="AE676" s="14"/>
      <c r="AF676" s="14"/>
      <c r="AG676" s="14"/>
      <c r="AH676" s="14"/>
      <c r="AI676" s="14"/>
      <c r="AJ676" s="14"/>
      <c r="AK676" s="14"/>
      <c r="AL676" s="14"/>
    </row>
    <row r="677" ht="14.25" customHeight="1">
      <c r="A677" s="14"/>
      <c r="B677" s="14"/>
      <c r="C677" s="14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  <c r="AA677" s="14"/>
      <c r="AB677" s="14"/>
      <c r="AC677" s="14"/>
      <c r="AD677" s="14"/>
      <c r="AE677" s="14"/>
      <c r="AF677" s="14"/>
      <c r="AG677" s="14"/>
      <c r="AH677" s="14"/>
      <c r="AI677" s="14"/>
      <c r="AJ677" s="14"/>
      <c r="AK677" s="14"/>
      <c r="AL677" s="14"/>
    </row>
    <row r="678" ht="14.25" customHeight="1">
      <c r="A678" s="14"/>
      <c r="B678" s="14"/>
      <c r="C678" s="14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  <c r="AA678" s="14"/>
      <c r="AB678" s="14"/>
      <c r="AC678" s="14"/>
      <c r="AD678" s="14"/>
      <c r="AE678" s="14"/>
      <c r="AF678" s="14"/>
      <c r="AG678" s="14"/>
      <c r="AH678" s="14"/>
      <c r="AI678" s="14"/>
      <c r="AJ678" s="14"/>
      <c r="AK678" s="14"/>
      <c r="AL678" s="14"/>
    </row>
    <row r="679" ht="14.25" customHeight="1">
      <c r="A679" s="14"/>
      <c r="B679" s="14"/>
      <c r="C679" s="14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  <c r="AA679" s="14"/>
      <c r="AB679" s="14"/>
      <c r="AC679" s="14"/>
      <c r="AD679" s="14"/>
      <c r="AE679" s="14"/>
      <c r="AF679" s="14"/>
      <c r="AG679" s="14"/>
      <c r="AH679" s="14"/>
      <c r="AI679" s="14"/>
      <c r="AJ679" s="14"/>
      <c r="AK679" s="14"/>
      <c r="AL679" s="14"/>
    </row>
    <row r="680" ht="14.25" customHeight="1">
      <c r="A680" s="14"/>
      <c r="B680" s="14"/>
      <c r="C680" s="14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  <c r="AA680" s="14"/>
      <c r="AB680" s="14"/>
      <c r="AC680" s="14"/>
      <c r="AD680" s="14"/>
      <c r="AE680" s="14"/>
      <c r="AF680" s="14"/>
      <c r="AG680" s="14"/>
      <c r="AH680" s="14"/>
      <c r="AI680" s="14"/>
      <c r="AJ680" s="14"/>
      <c r="AK680" s="14"/>
      <c r="AL680" s="14"/>
    </row>
    <row r="681" ht="14.25" customHeight="1">
      <c r="A681" s="14"/>
      <c r="B681" s="14"/>
      <c r="C681" s="14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  <c r="AA681" s="14"/>
      <c r="AB681" s="14"/>
      <c r="AC681" s="14"/>
      <c r="AD681" s="14"/>
      <c r="AE681" s="14"/>
      <c r="AF681" s="14"/>
      <c r="AG681" s="14"/>
      <c r="AH681" s="14"/>
      <c r="AI681" s="14"/>
      <c r="AJ681" s="14"/>
      <c r="AK681" s="14"/>
      <c r="AL681" s="14"/>
    </row>
    <row r="682" ht="14.25" customHeight="1">
      <c r="A682" s="14"/>
      <c r="B682" s="14"/>
      <c r="C682" s="14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  <c r="AA682" s="14"/>
      <c r="AB682" s="14"/>
      <c r="AC682" s="14"/>
      <c r="AD682" s="14"/>
      <c r="AE682" s="14"/>
      <c r="AF682" s="14"/>
      <c r="AG682" s="14"/>
      <c r="AH682" s="14"/>
      <c r="AI682" s="14"/>
      <c r="AJ682" s="14"/>
      <c r="AK682" s="14"/>
      <c r="AL682" s="14"/>
    </row>
    <row r="683" ht="14.25" customHeight="1">
      <c r="A683" s="14"/>
      <c r="B683" s="14"/>
      <c r="C683" s="14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  <c r="AA683" s="14"/>
      <c r="AB683" s="14"/>
      <c r="AC683" s="14"/>
      <c r="AD683" s="14"/>
      <c r="AE683" s="14"/>
      <c r="AF683" s="14"/>
      <c r="AG683" s="14"/>
      <c r="AH683" s="14"/>
      <c r="AI683" s="14"/>
      <c r="AJ683" s="14"/>
      <c r="AK683" s="14"/>
      <c r="AL683" s="14"/>
    </row>
    <row r="684" ht="14.25" customHeight="1">
      <c r="A684" s="14"/>
      <c r="B684" s="14"/>
      <c r="C684" s="14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  <c r="AA684" s="14"/>
      <c r="AB684" s="14"/>
      <c r="AC684" s="14"/>
      <c r="AD684" s="14"/>
      <c r="AE684" s="14"/>
      <c r="AF684" s="14"/>
      <c r="AG684" s="14"/>
      <c r="AH684" s="14"/>
      <c r="AI684" s="14"/>
      <c r="AJ684" s="14"/>
      <c r="AK684" s="14"/>
      <c r="AL684" s="14"/>
    </row>
    <row r="685" ht="14.25" customHeight="1">
      <c r="A685" s="14"/>
      <c r="B685" s="14"/>
      <c r="C685" s="14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  <c r="AA685" s="14"/>
      <c r="AB685" s="14"/>
      <c r="AC685" s="14"/>
      <c r="AD685" s="14"/>
      <c r="AE685" s="14"/>
      <c r="AF685" s="14"/>
      <c r="AG685" s="14"/>
      <c r="AH685" s="14"/>
      <c r="AI685" s="14"/>
      <c r="AJ685" s="14"/>
      <c r="AK685" s="14"/>
      <c r="AL685" s="14"/>
    </row>
    <row r="686" ht="14.25" customHeight="1">
      <c r="A686" s="14"/>
      <c r="B686" s="14"/>
      <c r="C686" s="14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  <c r="AA686" s="14"/>
      <c r="AB686" s="14"/>
      <c r="AC686" s="14"/>
      <c r="AD686" s="14"/>
      <c r="AE686" s="14"/>
      <c r="AF686" s="14"/>
      <c r="AG686" s="14"/>
      <c r="AH686" s="14"/>
      <c r="AI686" s="14"/>
      <c r="AJ686" s="14"/>
      <c r="AK686" s="14"/>
      <c r="AL686" s="14"/>
    </row>
    <row r="687" ht="14.25" customHeight="1">
      <c r="A687" s="14"/>
      <c r="B687" s="14"/>
      <c r="C687" s="14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  <c r="AA687" s="14"/>
      <c r="AB687" s="14"/>
      <c r="AC687" s="14"/>
      <c r="AD687" s="14"/>
      <c r="AE687" s="14"/>
      <c r="AF687" s="14"/>
      <c r="AG687" s="14"/>
      <c r="AH687" s="14"/>
      <c r="AI687" s="14"/>
      <c r="AJ687" s="14"/>
      <c r="AK687" s="14"/>
      <c r="AL687" s="14"/>
    </row>
    <row r="688" ht="14.25" customHeight="1">
      <c r="A688" s="14"/>
      <c r="B688" s="14"/>
      <c r="C688" s="14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  <c r="AA688" s="14"/>
      <c r="AB688" s="14"/>
      <c r="AC688" s="14"/>
      <c r="AD688" s="14"/>
      <c r="AE688" s="14"/>
      <c r="AF688" s="14"/>
      <c r="AG688" s="14"/>
      <c r="AH688" s="14"/>
      <c r="AI688" s="14"/>
      <c r="AJ688" s="14"/>
      <c r="AK688" s="14"/>
      <c r="AL688" s="14"/>
    </row>
    <row r="689" ht="14.25" customHeight="1">
      <c r="A689" s="14"/>
      <c r="B689" s="14"/>
      <c r="C689" s="14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  <c r="AA689" s="14"/>
      <c r="AB689" s="14"/>
      <c r="AC689" s="14"/>
      <c r="AD689" s="14"/>
      <c r="AE689" s="14"/>
      <c r="AF689" s="14"/>
      <c r="AG689" s="14"/>
      <c r="AH689" s="14"/>
      <c r="AI689" s="14"/>
      <c r="AJ689" s="14"/>
      <c r="AK689" s="14"/>
      <c r="AL689" s="14"/>
    </row>
    <row r="690" ht="14.25" customHeight="1">
      <c r="A690" s="14"/>
      <c r="B690" s="14"/>
      <c r="C690" s="14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  <c r="AA690" s="14"/>
      <c r="AB690" s="14"/>
      <c r="AC690" s="14"/>
      <c r="AD690" s="14"/>
      <c r="AE690" s="14"/>
      <c r="AF690" s="14"/>
      <c r="AG690" s="14"/>
      <c r="AH690" s="14"/>
      <c r="AI690" s="14"/>
      <c r="AJ690" s="14"/>
      <c r="AK690" s="14"/>
      <c r="AL690" s="14"/>
    </row>
    <row r="691" ht="14.25" customHeight="1">
      <c r="A691" s="14"/>
      <c r="B691" s="14"/>
      <c r="C691" s="14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  <c r="AA691" s="14"/>
      <c r="AB691" s="14"/>
      <c r="AC691" s="14"/>
      <c r="AD691" s="14"/>
      <c r="AE691" s="14"/>
      <c r="AF691" s="14"/>
      <c r="AG691" s="14"/>
      <c r="AH691" s="14"/>
      <c r="AI691" s="14"/>
      <c r="AJ691" s="14"/>
      <c r="AK691" s="14"/>
      <c r="AL691" s="14"/>
    </row>
    <row r="692" ht="14.25" customHeight="1">
      <c r="A692" s="14"/>
      <c r="B692" s="14"/>
      <c r="C692" s="14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  <c r="AA692" s="14"/>
      <c r="AB692" s="14"/>
      <c r="AC692" s="14"/>
      <c r="AD692" s="14"/>
      <c r="AE692" s="14"/>
      <c r="AF692" s="14"/>
      <c r="AG692" s="14"/>
      <c r="AH692" s="14"/>
      <c r="AI692" s="14"/>
      <c r="AJ692" s="14"/>
      <c r="AK692" s="14"/>
      <c r="AL692" s="14"/>
    </row>
    <row r="693" ht="14.25" customHeight="1">
      <c r="A693" s="14"/>
      <c r="B693" s="14"/>
      <c r="C693" s="14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  <c r="AA693" s="14"/>
      <c r="AB693" s="14"/>
      <c r="AC693" s="14"/>
      <c r="AD693" s="14"/>
      <c r="AE693" s="14"/>
      <c r="AF693" s="14"/>
      <c r="AG693" s="14"/>
      <c r="AH693" s="14"/>
      <c r="AI693" s="14"/>
      <c r="AJ693" s="14"/>
      <c r="AK693" s="14"/>
      <c r="AL693" s="14"/>
    </row>
    <row r="694" ht="14.25" customHeight="1">
      <c r="A694" s="14"/>
      <c r="B694" s="14"/>
      <c r="C694" s="14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  <c r="AA694" s="14"/>
      <c r="AB694" s="14"/>
      <c r="AC694" s="14"/>
      <c r="AD694" s="14"/>
      <c r="AE694" s="14"/>
      <c r="AF694" s="14"/>
      <c r="AG694" s="14"/>
      <c r="AH694" s="14"/>
      <c r="AI694" s="14"/>
      <c r="AJ694" s="14"/>
      <c r="AK694" s="14"/>
      <c r="AL694" s="14"/>
    </row>
    <row r="695" ht="14.25" customHeight="1">
      <c r="A695" s="14"/>
      <c r="B695" s="14"/>
      <c r="C695" s="14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  <c r="AA695" s="14"/>
      <c r="AB695" s="14"/>
      <c r="AC695" s="14"/>
      <c r="AD695" s="14"/>
      <c r="AE695" s="14"/>
      <c r="AF695" s="14"/>
      <c r="AG695" s="14"/>
      <c r="AH695" s="14"/>
      <c r="AI695" s="14"/>
      <c r="AJ695" s="14"/>
      <c r="AK695" s="14"/>
      <c r="AL695" s="14"/>
    </row>
    <row r="696" ht="14.25" customHeight="1">
      <c r="A696" s="14"/>
      <c r="B696" s="14"/>
      <c r="C696" s="14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  <c r="AA696" s="14"/>
      <c r="AB696" s="14"/>
      <c r="AC696" s="14"/>
      <c r="AD696" s="14"/>
      <c r="AE696" s="14"/>
      <c r="AF696" s="14"/>
      <c r="AG696" s="14"/>
      <c r="AH696" s="14"/>
      <c r="AI696" s="14"/>
      <c r="AJ696" s="14"/>
      <c r="AK696" s="14"/>
      <c r="AL696" s="14"/>
    </row>
    <row r="697" ht="14.25" customHeight="1">
      <c r="A697" s="14"/>
      <c r="B697" s="14"/>
      <c r="C697" s="14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  <c r="AA697" s="14"/>
      <c r="AB697" s="14"/>
      <c r="AC697" s="14"/>
      <c r="AD697" s="14"/>
      <c r="AE697" s="14"/>
      <c r="AF697" s="14"/>
      <c r="AG697" s="14"/>
      <c r="AH697" s="14"/>
      <c r="AI697" s="14"/>
      <c r="AJ697" s="14"/>
      <c r="AK697" s="14"/>
      <c r="AL697" s="14"/>
    </row>
    <row r="698" ht="14.25" customHeight="1">
      <c r="A698" s="14"/>
      <c r="B698" s="14"/>
      <c r="C698" s="14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  <c r="AA698" s="14"/>
      <c r="AB698" s="14"/>
      <c r="AC698" s="14"/>
      <c r="AD698" s="14"/>
      <c r="AE698" s="14"/>
      <c r="AF698" s="14"/>
      <c r="AG698" s="14"/>
      <c r="AH698" s="14"/>
      <c r="AI698" s="14"/>
      <c r="AJ698" s="14"/>
      <c r="AK698" s="14"/>
      <c r="AL698" s="14"/>
    </row>
    <row r="699" ht="14.25" customHeight="1">
      <c r="A699" s="14"/>
      <c r="B699" s="14"/>
      <c r="C699" s="14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  <c r="AA699" s="14"/>
      <c r="AB699" s="14"/>
      <c r="AC699" s="14"/>
      <c r="AD699" s="14"/>
      <c r="AE699" s="14"/>
      <c r="AF699" s="14"/>
      <c r="AG699" s="14"/>
      <c r="AH699" s="14"/>
      <c r="AI699" s="14"/>
      <c r="AJ699" s="14"/>
      <c r="AK699" s="14"/>
      <c r="AL699" s="14"/>
    </row>
    <row r="700" ht="14.25" customHeight="1">
      <c r="A700" s="14"/>
      <c r="B700" s="14"/>
      <c r="C700" s="14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  <c r="AA700" s="14"/>
      <c r="AB700" s="14"/>
      <c r="AC700" s="14"/>
      <c r="AD700" s="14"/>
      <c r="AE700" s="14"/>
      <c r="AF700" s="14"/>
      <c r="AG700" s="14"/>
      <c r="AH700" s="14"/>
      <c r="AI700" s="14"/>
      <c r="AJ700" s="14"/>
      <c r="AK700" s="14"/>
      <c r="AL700" s="14"/>
    </row>
    <row r="701" ht="14.25" customHeight="1">
      <c r="A701" s="14"/>
      <c r="B701" s="14"/>
      <c r="C701" s="14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  <c r="AA701" s="14"/>
      <c r="AB701" s="14"/>
      <c r="AC701" s="14"/>
      <c r="AD701" s="14"/>
      <c r="AE701" s="14"/>
      <c r="AF701" s="14"/>
      <c r="AG701" s="14"/>
      <c r="AH701" s="14"/>
      <c r="AI701" s="14"/>
      <c r="AJ701" s="14"/>
      <c r="AK701" s="14"/>
      <c r="AL701" s="14"/>
    </row>
    <row r="702" ht="14.25" customHeight="1">
      <c r="A702" s="14"/>
      <c r="B702" s="14"/>
      <c r="C702" s="14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  <c r="AA702" s="14"/>
      <c r="AB702" s="14"/>
      <c r="AC702" s="14"/>
      <c r="AD702" s="14"/>
      <c r="AE702" s="14"/>
      <c r="AF702" s="14"/>
      <c r="AG702" s="14"/>
      <c r="AH702" s="14"/>
      <c r="AI702" s="14"/>
      <c r="AJ702" s="14"/>
      <c r="AK702" s="14"/>
      <c r="AL702" s="14"/>
    </row>
    <row r="703" ht="14.25" customHeight="1">
      <c r="A703" s="14"/>
      <c r="B703" s="14"/>
      <c r="C703" s="14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  <c r="AA703" s="14"/>
      <c r="AB703" s="14"/>
      <c r="AC703" s="14"/>
      <c r="AD703" s="14"/>
      <c r="AE703" s="14"/>
      <c r="AF703" s="14"/>
      <c r="AG703" s="14"/>
      <c r="AH703" s="14"/>
      <c r="AI703" s="14"/>
      <c r="AJ703" s="14"/>
      <c r="AK703" s="14"/>
      <c r="AL703" s="14"/>
    </row>
    <row r="704" ht="14.25" customHeight="1">
      <c r="A704" s="14"/>
      <c r="B704" s="14"/>
      <c r="C704" s="14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  <c r="AA704" s="14"/>
      <c r="AB704" s="14"/>
      <c r="AC704" s="14"/>
      <c r="AD704" s="14"/>
      <c r="AE704" s="14"/>
      <c r="AF704" s="14"/>
      <c r="AG704" s="14"/>
      <c r="AH704" s="14"/>
      <c r="AI704" s="14"/>
      <c r="AJ704" s="14"/>
      <c r="AK704" s="14"/>
      <c r="AL704" s="14"/>
    </row>
    <row r="705" ht="14.25" customHeight="1">
      <c r="A705" s="14"/>
      <c r="B705" s="14"/>
      <c r="C705" s="14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  <c r="AA705" s="14"/>
      <c r="AB705" s="14"/>
      <c r="AC705" s="14"/>
      <c r="AD705" s="14"/>
      <c r="AE705" s="14"/>
      <c r="AF705" s="14"/>
      <c r="AG705" s="14"/>
      <c r="AH705" s="14"/>
      <c r="AI705" s="14"/>
      <c r="AJ705" s="14"/>
      <c r="AK705" s="14"/>
      <c r="AL705" s="14"/>
    </row>
    <row r="706" ht="14.25" customHeight="1">
      <c r="A706" s="14"/>
      <c r="B706" s="14"/>
      <c r="C706" s="14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  <c r="AA706" s="14"/>
      <c r="AB706" s="14"/>
      <c r="AC706" s="14"/>
      <c r="AD706" s="14"/>
      <c r="AE706" s="14"/>
      <c r="AF706" s="14"/>
      <c r="AG706" s="14"/>
      <c r="AH706" s="14"/>
      <c r="AI706" s="14"/>
      <c r="AJ706" s="14"/>
      <c r="AK706" s="14"/>
      <c r="AL706" s="14"/>
    </row>
    <row r="707" ht="14.25" customHeight="1">
      <c r="A707" s="14"/>
      <c r="B707" s="14"/>
      <c r="C707" s="14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  <c r="AA707" s="14"/>
      <c r="AB707" s="14"/>
      <c r="AC707" s="14"/>
      <c r="AD707" s="14"/>
      <c r="AE707" s="14"/>
      <c r="AF707" s="14"/>
      <c r="AG707" s="14"/>
      <c r="AH707" s="14"/>
      <c r="AI707" s="14"/>
      <c r="AJ707" s="14"/>
      <c r="AK707" s="14"/>
      <c r="AL707" s="14"/>
    </row>
    <row r="708" ht="14.25" customHeight="1">
      <c r="A708" s="14"/>
      <c r="B708" s="14"/>
      <c r="C708" s="14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  <c r="AA708" s="14"/>
      <c r="AB708" s="14"/>
      <c r="AC708" s="14"/>
      <c r="AD708" s="14"/>
      <c r="AE708" s="14"/>
      <c r="AF708" s="14"/>
      <c r="AG708" s="14"/>
      <c r="AH708" s="14"/>
      <c r="AI708" s="14"/>
      <c r="AJ708" s="14"/>
      <c r="AK708" s="14"/>
      <c r="AL708" s="14"/>
    </row>
    <row r="709" ht="14.25" customHeight="1">
      <c r="A709" s="14"/>
      <c r="B709" s="14"/>
      <c r="C709" s="14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  <c r="AA709" s="14"/>
      <c r="AB709" s="14"/>
      <c r="AC709" s="14"/>
      <c r="AD709" s="14"/>
      <c r="AE709" s="14"/>
      <c r="AF709" s="14"/>
      <c r="AG709" s="14"/>
      <c r="AH709" s="14"/>
      <c r="AI709" s="14"/>
      <c r="AJ709" s="14"/>
      <c r="AK709" s="14"/>
      <c r="AL709" s="14"/>
    </row>
    <row r="710" ht="14.25" customHeight="1">
      <c r="A710" s="14"/>
      <c r="B710" s="14"/>
      <c r="C710" s="14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  <c r="AA710" s="14"/>
      <c r="AB710" s="14"/>
      <c r="AC710" s="14"/>
      <c r="AD710" s="14"/>
      <c r="AE710" s="14"/>
      <c r="AF710" s="14"/>
      <c r="AG710" s="14"/>
      <c r="AH710" s="14"/>
      <c r="AI710" s="14"/>
      <c r="AJ710" s="14"/>
      <c r="AK710" s="14"/>
      <c r="AL710" s="14"/>
    </row>
    <row r="711" ht="14.25" customHeight="1">
      <c r="A711" s="14"/>
      <c r="B711" s="14"/>
      <c r="C711" s="14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  <c r="AB711" s="14"/>
      <c r="AC711" s="14"/>
      <c r="AD711" s="14"/>
      <c r="AE711" s="14"/>
      <c r="AF711" s="14"/>
      <c r="AG711" s="14"/>
      <c r="AH711" s="14"/>
      <c r="AI711" s="14"/>
      <c r="AJ711" s="14"/>
      <c r="AK711" s="14"/>
      <c r="AL711" s="14"/>
    </row>
    <row r="712" ht="14.25" customHeight="1">
      <c r="A712" s="14"/>
      <c r="B712" s="14"/>
      <c r="C712" s="14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  <c r="AA712" s="14"/>
      <c r="AB712" s="14"/>
      <c r="AC712" s="14"/>
      <c r="AD712" s="14"/>
      <c r="AE712" s="14"/>
      <c r="AF712" s="14"/>
      <c r="AG712" s="14"/>
      <c r="AH712" s="14"/>
      <c r="AI712" s="14"/>
      <c r="AJ712" s="14"/>
      <c r="AK712" s="14"/>
      <c r="AL712" s="14"/>
    </row>
    <row r="713" ht="14.25" customHeight="1">
      <c r="A713" s="14"/>
      <c r="B713" s="14"/>
      <c r="C713" s="14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  <c r="AB713" s="14"/>
      <c r="AC713" s="14"/>
      <c r="AD713" s="14"/>
      <c r="AE713" s="14"/>
      <c r="AF713" s="14"/>
      <c r="AG713" s="14"/>
      <c r="AH713" s="14"/>
      <c r="AI713" s="14"/>
      <c r="AJ713" s="14"/>
      <c r="AK713" s="14"/>
      <c r="AL713" s="14"/>
    </row>
    <row r="714" ht="14.25" customHeight="1">
      <c r="A714" s="14"/>
      <c r="B714" s="14"/>
      <c r="C714" s="14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  <c r="AA714" s="14"/>
      <c r="AB714" s="14"/>
      <c r="AC714" s="14"/>
      <c r="AD714" s="14"/>
      <c r="AE714" s="14"/>
      <c r="AF714" s="14"/>
      <c r="AG714" s="14"/>
      <c r="AH714" s="14"/>
      <c r="AI714" s="14"/>
      <c r="AJ714" s="14"/>
      <c r="AK714" s="14"/>
      <c r="AL714" s="14"/>
    </row>
    <row r="715" ht="14.25" customHeight="1">
      <c r="A715" s="14"/>
      <c r="B715" s="14"/>
      <c r="C715" s="14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  <c r="AA715" s="14"/>
      <c r="AB715" s="14"/>
      <c r="AC715" s="14"/>
      <c r="AD715" s="14"/>
      <c r="AE715" s="14"/>
      <c r="AF715" s="14"/>
      <c r="AG715" s="14"/>
      <c r="AH715" s="14"/>
      <c r="AI715" s="14"/>
      <c r="AJ715" s="14"/>
      <c r="AK715" s="14"/>
      <c r="AL715" s="14"/>
    </row>
    <row r="716" ht="14.25" customHeight="1">
      <c r="A716" s="14"/>
      <c r="B716" s="14"/>
      <c r="C716" s="14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  <c r="AA716" s="14"/>
      <c r="AB716" s="14"/>
      <c r="AC716" s="14"/>
      <c r="AD716" s="14"/>
      <c r="AE716" s="14"/>
      <c r="AF716" s="14"/>
      <c r="AG716" s="14"/>
      <c r="AH716" s="14"/>
      <c r="AI716" s="14"/>
      <c r="AJ716" s="14"/>
      <c r="AK716" s="14"/>
      <c r="AL716" s="14"/>
    </row>
    <row r="717" ht="14.25" customHeight="1">
      <c r="A717" s="14"/>
      <c r="B717" s="14"/>
      <c r="C717" s="14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  <c r="AA717" s="14"/>
      <c r="AB717" s="14"/>
      <c r="AC717" s="14"/>
      <c r="AD717" s="14"/>
      <c r="AE717" s="14"/>
      <c r="AF717" s="14"/>
      <c r="AG717" s="14"/>
      <c r="AH717" s="14"/>
      <c r="AI717" s="14"/>
      <c r="AJ717" s="14"/>
      <c r="AK717" s="14"/>
      <c r="AL717" s="14"/>
    </row>
    <row r="718" ht="14.25" customHeight="1">
      <c r="A718" s="14"/>
      <c r="B718" s="14"/>
      <c r="C718" s="14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  <c r="AA718" s="14"/>
      <c r="AB718" s="14"/>
      <c r="AC718" s="14"/>
      <c r="AD718" s="14"/>
      <c r="AE718" s="14"/>
      <c r="AF718" s="14"/>
      <c r="AG718" s="14"/>
      <c r="AH718" s="14"/>
      <c r="AI718" s="14"/>
      <c r="AJ718" s="14"/>
      <c r="AK718" s="14"/>
      <c r="AL718" s="14"/>
    </row>
    <row r="719" ht="14.25" customHeight="1">
      <c r="A719" s="14"/>
      <c r="B719" s="14"/>
      <c r="C719" s="14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  <c r="AA719" s="14"/>
      <c r="AB719" s="14"/>
      <c r="AC719" s="14"/>
      <c r="AD719" s="14"/>
      <c r="AE719" s="14"/>
      <c r="AF719" s="14"/>
      <c r="AG719" s="14"/>
      <c r="AH719" s="14"/>
      <c r="AI719" s="14"/>
      <c r="AJ719" s="14"/>
      <c r="AK719" s="14"/>
      <c r="AL719" s="14"/>
    </row>
    <row r="720" ht="14.25" customHeight="1">
      <c r="A720" s="14"/>
      <c r="B720" s="14"/>
      <c r="C720" s="14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  <c r="AB720" s="14"/>
      <c r="AC720" s="14"/>
      <c r="AD720" s="14"/>
      <c r="AE720" s="14"/>
      <c r="AF720" s="14"/>
      <c r="AG720" s="14"/>
      <c r="AH720" s="14"/>
      <c r="AI720" s="14"/>
      <c r="AJ720" s="14"/>
      <c r="AK720" s="14"/>
      <c r="AL720" s="14"/>
    </row>
    <row r="721" ht="14.25" customHeight="1">
      <c r="A721" s="14"/>
      <c r="B721" s="14"/>
      <c r="C721" s="14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  <c r="AA721" s="14"/>
      <c r="AB721" s="14"/>
      <c r="AC721" s="14"/>
      <c r="AD721" s="14"/>
      <c r="AE721" s="14"/>
      <c r="AF721" s="14"/>
      <c r="AG721" s="14"/>
      <c r="AH721" s="14"/>
      <c r="AI721" s="14"/>
      <c r="AJ721" s="14"/>
      <c r="AK721" s="14"/>
      <c r="AL721" s="14"/>
    </row>
    <row r="722" ht="14.25" customHeight="1">
      <c r="A722" s="14"/>
      <c r="B722" s="14"/>
      <c r="C722" s="14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  <c r="AA722" s="14"/>
      <c r="AB722" s="14"/>
      <c r="AC722" s="14"/>
      <c r="AD722" s="14"/>
      <c r="AE722" s="14"/>
      <c r="AF722" s="14"/>
      <c r="AG722" s="14"/>
      <c r="AH722" s="14"/>
      <c r="AI722" s="14"/>
      <c r="AJ722" s="14"/>
      <c r="AK722" s="14"/>
      <c r="AL722" s="14"/>
    </row>
    <row r="723" ht="14.25" customHeight="1">
      <c r="A723" s="14"/>
      <c r="B723" s="14"/>
      <c r="C723" s="14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  <c r="AA723" s="14"/>
      <c r="AB723" s="14"/>
      <c r="AC723" s="14"/>
      <c r="AD723" s="14"/>
      <c r="AE723" s="14"/>
      <c r="AF723" s="14"/>
      <c r="AG723" s="14"/>
      <c r="AH723" s="14"/>
      <c r="AI723" s="14"/>
      <c r="AJ723" s="14"/>
      <c r="AK723" s="14"/>
      <c r="AL723" s="14"/>
    </row>
    <row r="724" ht="14.25" customHeight="1">
      <c r="A724" s="14"/>
      <c r="B724" s="14"/>
      <c r="C724" s="14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  <c r="AA724" s="14"/>
      <c r="AB724" s="14"/>
      <c r="AC724" s="14"/>
      <c r="AD724" s="14"/>
      <c r="AE724" s="14"/>
      <c r="AF724" s="14"/>
      <c r="AG724" s="14"/>
      <c r="AH724" s="14"/>
      <c r="AI724" s="14"/>
      <c r="AJ724" s="14"/>
      <c r="AK724" s="14"/>
      <c r="AL724" s="14"/>
    </row>
    <row r="725" ht="14.25" customHeight="1">
      <c r="A725" s="14"/>
      <c r="B725" s="14"/>
      <c r="C725" s="14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  <c r="AA725" s="14"/>
      <c r="AB725" s="14"/>
      <c r="AC725" s="14"/>
      <c r="AD725" s="14"/>
      <c r="AE725" s="14"/>
      <c r="AF725" s="14"/>
      <c r="AG725" s="14"/>
      <c r="AH725" s="14"/>
      <c r="AI725" s="14"/>
      <c r="AJ725" s="14"/>
      <c r="AK725" s="14"/>
      <c r="AL725" s="14"/>
    </row>
    <row r="726" ht="14.25" customHeight="1">
      <c r="A726" s="14"/>
      <c r="B726" s="14"/>
      <c r="C726" s="14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  <c r="AA726" s="14"/>
      <c r="AB726" s="14"/>
      <c r="AC726" s="14"/>
      <c r="AD726" s="14"/>
      <c r="AE726" s="14"/>
      <c r="AF726" s="14"/>
      <c r="AG726" s="14"/>
      <c r="AH726" s="14"/>
      <c r="AI726" s="14"/>
      <c r="AJ726" s="14"/>
      <c r="AK726" s="14"/>
      <c r="AL726" s="14"/>
    </row>
    <row r="727" ht="14.25" customHeight="1">
      <c r="A727" s="14"/>
      <c r="B727" s="14"/>
      <c r="C727" s="14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  <c r="AA727" s="14"/>
      <c r="AB727" s="14"/>
      <c r="AC727" s="14"/>
      <c r="AD727" s="14"/>
      <c r="AE727" s="14"/>
      <c r="AF727" s="14"/>
      <c r="AG727" s="14"/>
      <c r="AH727" s="14"/>
      <c r="AI727" s="14"/>
      <c r="AJ727" s="14"/>
      <c r="AK727" s="14"/>
      <c r="AL727" s="14"/>
    </row>
    <row r="728" ht="14.25" customHeight="1">
      <c r="A728" s="14"/>
      <c r="B728" s="14"/>
      <c r="C728" s="14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  <c r="AA728" s="14"/>
      <c r="AB728" s="14"/>
      <c r="AC728" s="14"/>
      <c r="AD728" s="14"/>
      <c r="AE728" s="14"/>
      <c r="AF728" s="14"/>
      <c r="AG728" s="14"/>
      <c r="AH728" s="14"/>
      <c r="AI728" s="14"/>
      <c r="AJ728" s="14"/>
      <c r="AK728" s="14"/>
      <c r="AL728" s="14"/>
    </row>
    <row r="729" ht="14.25" customHeight="1">
      <c r="A729" s="14"/>
      <c r="B729" s="14"/>
      <c r="C729" s="14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  <c r="AA729" s="14"/>
      <c r="AB729" s="14"/>
      <c r="AC729" s="14"/>
      <c r="AD729" s="14"/>
      <c r="AE729" s="14"/>
      <c r="AF729" s="14"/>
      <c r="AG729" s="14"/>
      <c r="AH729" s="14"/>
      <c r="AI729" s="14"/>
      <c r="AJ729" s="14"/>
      <c r="AK729" s="14"/>
      <c r="AL729" s="14"/>
    </row>
    <row r="730" ht="14.25" customHeight="1">
      <c r="A730" s="14"/>
      <c r="B730" s="14"/>
      <c r="C730" s="14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  <c r="AA730" s="14"/>
      <c r="AB730" s="14"/>
      <c r="AC730" s="14"/>
      <c r="AD730" s="14"/>
      <c r="AE730" s="14"/>
      <c r="AF730" s="14"/>
      <c r="AG730" s="14"/>
      <c r="AH730" s="14"/>
      <c r="AI730" s="14"/>
      <c r="AJ730" s="14"/>
      <c r="AK730" s="14"/>
      <c r="AL730" s="14"/>
    </row>
    <row r="731" ht="14.25" customHeight="1">
      <c r="A731" s="14"/>
      <c r="B731" s="14"/>
      <c r="C731" s="14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  <c r="AA731" s="14"/>
      <c r="AB731" s="14"/>
      <c r="AC731" s="14"/>
      <c r="AD731" s="14"/>
      <c r="AE731" s="14"/>
      <c r="AF731" s="14"/>
      <c r="AG731" s="14"/>
      <c r="AH731" s="14"/>
      <c r="AI731" s="14"/>
      <c r="AJ731" s="14"/>
      <c r="AK731" s="14"/>
      <c r="AL731" s="14"/>
    </row>
    <row r="732" ht="14.25" customHeight="1">
      <c r="A732" s="14"/>
      <c r="B732" s="14"/>
      <c r="C732" s="14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  <c r="AA732" s="14"/>
      <c r="AB732" s="14"/>
      <c r="AC732" s="14"/>
      <c r="AD732" s="14"/>
      <c r="AE732" s="14"/>
      <c r="AF732" s="14"/>
      <c r="AG732" s="14"/>
      <c r="AH732" s="14"/>
      <c r="AI732" s="14"/>
      <c r="AJ732" s="14"/>
      <c r="AK732" s="14"/>
      <c r="AL732" s="14"/>
    </row>
    <row r="733" ht="14.25" customHeight="1">
      <c r="A733" s="14"/>
      <c r="B733" s="14"/>
      <c r="C733" s="14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  <c r="AA733" s="14"/>
      <c r="AB733" s="14"/>
      <c r="AC733" s="14"/>
      <c r="AD733" s="14"/>
      <c r="AE733" s="14"/>
      <c r="AF733" s="14"/>
      <c r="AG733" s="14"/>
      <c r="AH733" s="14"/>
      <c r="AI733" s="14"/>
      <c r="AJ733" s="14"/>
      <c r="AK733" s="14"/>
      <c r="AL733" s="14"/>
    </row>
    <row r="734" ht="14.25" customHeight="1">
      <c r="A734" s="14"/>
      <c r="B734" s="14"/>
      <c r="C734" s="14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  <c r="AA734" s="14"/>
      <c r="AB734" s="14"/>
      <c r="AC734" s="14"/>
      <c r="AD734" s="14"/>
      <c r="AE734" s="14"/>
      <c r="AF734" s="14"/>
      <c r="AG734" s="14"/>
      <c r="AH734" s="14"/>
      <c r="AI734" s="14"/>
      <c r="AJ734" s="14"/>
      <c r="AK734" s="14"/>
      <c r="AL734" s="14"/>
    </row>
    <row r="735" ht="14.25" customHeight="1">
      <c r="A735" s="14"/>
      <c r="B735" s="14"/>
      <c r="C735" s="14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  <c r="AA735" s="14"/>
      <c r="AB735" s="14"/>
      <c r="AC735" s="14"/>
      <c r="AD735" s="14"/>
      <c r="AE735" s="14"/>
      <c r="AF735" s="14"/>
      <c r="AG735" s="14"/>
      <c r="AH735" s="14"/>
      <c r="AI735" s="14"/>
      <c r="AJ735" s="14"/>
      <c r="AK735" s="14"/>
      <c r="AL735" s="14"/>
    </row>
    <row r="736" ht="14.25" customHeight="1">
      <c r="A736" s="14"/>
      <c r="B736" s="14"/>
      <c r="C736" s="14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  <c r="AA736" s="14"/>
      <c r="AB736" s="14"/>
      <c r="AC736" s="14"/>
      <c r="AD736" s="14"/>
      <c r="AE736" s="14"/>
      <c r="AF736" s="14"/>
      <c r="AG736" s="14"/>
      <c r="AH736" s="14"/>
      <c r="AI736" s="14"/>
      <c r="AJ736" s="14"/>
      <c r="AK736" s="14"/>
      <c r="AL736" s="14"/>
    </row>
    <row r="737" ht="14.25" customHeight="1">
      <c r="A737" s="14"/>
      <c r="B737" s="14"/>
      <c r="C737" s="14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  <c r="AA737" s="14"/>
      <c r="AB737" s="14"/>
      <c r="AC737" s="14"/>
      <c r="AD737" s="14"/>
      <c r="AE737" s="14"/>
      <c r="AF737" s="14"/>
      <c r="AG737" s="14"/>
      <c r="AH737" s="14"/>
      <c r="AI737" s="14"/>
      <c r="AJ737" s="14"/>
      <c r="AK737" s="14"/>
      <c r="AL737" s="14"/>
    </row>
    <row r="738" ht="14.25" customHeight="1">
      <c r="A738" s="14"/>
      <c r="B738" s="14"/>
      <c r="C738" s="14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  <c r="AA738" s="14"/>
      <c r="AB738" s="14"/>
      <c r="AC738" s="14"/>
      <c r="AD738" s="14"/>
      <c r="AE738" s="14"/>
      <c r="AF738" s="14"/>
      <c r="AG738" s="14"/>
      <c r="AH738" s="14"/>
      <c r="AI738" s="14"/>
      <c r="AJ738" s="14"/>
      <c r="AK738" s="14"/>
      <c r="AL738" s="14"/>
    </row>
    <row r="739" ht="14.25" customHeight="1">
      <c r="A739" s="14"/>
      <c r="B739" s="14"/>
      <c r="C739" s="14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  <c r="AA739" s="14"/>
      <c r="AB739" s="14"/>
      <c r="AC739" s="14"/>
      <c r="AD739" s="14"/>
      <c r="AE739" s="14"/>
      <c r="AF739" s="14"/>
      <c r="AG739" s="14"/>
      <c r="AH739" s="14"/>
      <c r="AI739" s="14"/>
      <c r="AJ739" s="14"/>
      <c r="AK739" s="14"/>
      <c r="AL739" s="14"/>
    </row>
    <row r="740" ht="14.25" customHeight="1">
      <c r="A740" s="14"/>
      <c r="B740" s="14"/>
      <c r="C740" s="14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  <c r="AA740" s="14"/>
      <c r="AB740" s="14"/>
      <c r="AC740" s="14"/>
      <c r="AD740" s="14"/>
      <c r="AE740" s="14"/>
      <c r="AF740" s="14"/>
      <c r="AG740" s="14"/>
      <c r="AH740" s="14"/>
      <c r="AI740" s="14"/>
      <c r="AJ740" s="14"/>
      <c r="AK740" s="14"/>
      <c r="AL740" s="14"/>
    </row>
    <row r="741" ht="14.25" customHeight="1">
      <c r="A741" s="14"/>
      <c r="B741" s="14"/>
      <c r="C741" s="14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  <c r="AA741" s="14"/>
      <c r="AB741" s="14"/>
      <c r="AC741" s="14"/>
      <c r="AD741" s="14"/>
      <c r="AE741" s="14"/>
      <c r="AF741" s="14"/>
      <c r="AG741" s="14"/>
      <c r="AH741" s="14"/>
      <c r="AI741" s="14"/>
      <c r="AJ741" s="14"/>
      <c r="AK741" s="14"/>
      <c r="AL741" s="14"/>
    </row>
    <row r="742" ht="14.25" customHeight="1">
      <c r="A742" s="14"/>
      <c r="B742" s="14"/>
      <c r="C742" s="14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  <c r="AA742" s="14"/>
      <c r="AB742" s="14"/>
      <c r="AC742" s="14"/>
      <c r="AD742" s="14"/>
      <c r="AE742" s="14"/>
      <c r="AF742" s="14"/>
      <c r="AG742" s="14"/>
      <c r="AH742" s="14"/>
      <c r="AI742" s="14"/>
      <c r="AJ742" s="14"/>
      <c r="AK742" s="14"/>
      <c r="AL742" s="14"/>
    </row>
    <row r="743" ht="14.25" customHeight="1">
      <c r="A743" s="14"/>
      <c r="B743" s="14"/>
      <c r="C743" s="14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  <c r="AA743" s="14"/>
      <c r="AB743" s="14"/>
      <c r="AC743" s="14"/>
      <c r="AD743" s="14"/>
      <c r="AE743" s="14"/>
      <c r="AF743" s="14"/>
      <c r="AG743" s="14"/>
      <c r="AH743" s="14"/>
      <c r="AI743" s="14"/>
      <c r="AJ743" s="14"/>
      <c r="AK743" s="14"/>
      <c r="AL743" s="14"/>
    </row>
    <row r="744" ht="14.25" customHeight="1">
      <c r="A744" s="14"/>
      <c r="B744" s="14"/>
      <c r="C744" s="14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  <c r="AA744" s="14"/>
      <c r="AB744" s="14"/>
      <c r="AC744" s="14"/>
      <c r="AD744" s="14"/>
      <c r="AE744" s="14"/>
      <c r="AF744" s="14"/>
      <c r="AG744" s="14"/>
      <c r="AH744" s="14"/>
      <c r="AI744" s="14"/>
      <c r="AJ744" s="14"/>
      <c r="AK744" s="14"/>
      <c r="AL744" s="14"/>
    </row>
    <row r="745" ht="14.25" customHeight="1">
      <c r="A745" s="14"/>
      <c r="B745" s="14"/>
      <c r="C745" s="14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  <c r="AA745" s="14"/>
      <c r="AB745" s="14"/>
      <c r="AC745" s="14"/>
      <c r="AD745" s="14"/>
      <c r="AE745" s="14"/>
      <c r="AF745" s="14"/>
      <c r="AG745" s="14"/>
      <c r="AH745" s="14"/>
      <c r="AI745" s="14"/>
      <c r="AJ745" s="14"/>
      <c r="AK745" s="14"/>
      <c r="AL745" s="14"/>
    </row>
    <row r="746" ht="14.25" customHeight="1">
      <c r="A746" s="14"/>
      <c r="B746" s="14"/>
      <c r="C746" s="14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  <c r="AA746" s="14"/>
      <c r="AB746" s="14"/>
      <c r="AC746" s="14"/>
      <c r="AD746" s="14"/>
      <c r="AE746" s="14"/>
      <c r="AF746" s="14"/>
      <c r="AG746" s="14"/>
      <c r="AH746" s="14"/>
      <c r="AI746" s="14"/>
      <c r="AJ746" s="14"/>
      <c r="AK746" s="14"/>
      <c r="AL746" s="14"/>
    </row>
    <row r="747" ht="14.25" customHeight="1">
      <c r="A747" s="14"/>
      <c r="B747" s="14"/>
      <c r="C747" s="14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  <c r="AA747" s="14"/>
      <c r="AB747" s="14"/>
      <c r="AC747" s="14"/>
      <c r="AD747" s="14"/>
      <c r="AE747" s="14"/>
      <c r="AF747" s="14"/>
      <c r="AG747" s="14"/>
      <c r="AH747" s="14"/>
      <c r="AI747" s="14"/>
      <c r="AJ747" s="14"/>
      <c r="AK747" s="14"/>
      <c r="AL747" s="14"/>
    </row>
    <row r="748" ht="14.25" customHeight="1">
      <c r="A748" s="14"/>
      <c r="B748" s="14"/>
      <c r="C748" s="14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  <c r="AA748" s="14"/>
      <c r="AB748" s="14"/>
      <c r="AC748" s="14"/>
      <c r="AD748" s="14"/>
      <c r="AE748" s="14"/>
      <c r="AF748" s="14"/>
      <c r="AG748" s="14"/>
      <c r="AH748" s="14"/>
      <c r="AI748" s="14"/>
      <c r="AJ748" s="14"/>
      <c r="AK748" s="14"/>
      <c r="AL748" s="14"/>
    </row>
    <row r="749" ht="14.25" customHeight="1">
      <c r="A749" s="14"/>
      <c r="B749" s="14"/>
      <c r="C749" s="14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  <c r="AA749" s="14"/>
      <c r="AB749" s="14"/>
      <c r="AC749" s="14"/>
      <c r="AD749" s="14"/>
      <c r="AE749" s="14"/>
      <c r="AF749" s="14"/>
      <c r="AG749" s="14"/>
      <c r="AH749" s="14"/>
      <c r="AI749" s="14"/>
      <c r="AJ749" s="14"/>
      <c r="AK749" s="14"/>
      <c r="AL749" s="14"/>
    </row>
    <row r="750" ht="14.25" customHeight="1">
      <c r="A750" s="14"/>
      <c r="B750" s="14"/>
      <c r="C750" s="14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  <c r="AA750" s="14"/>
      <c r="AB750" s="14"/>
      <c r="AC750" s="14"/>
      <c r="AD750" s="14"/>
      <c r="AE750" s="14"/>
      <c r="AF750" s="14"/>
      <c r="AG750" s="14"/>
      <c r="AH750" s="14"/>
      <c r="AI750" s="14"/>
      <c r="AJ750" s="14"/>
      <c r="AK750" s="14"/>
      <c r="AL750" s="14"/>
    </row>
    <row r="751" ht="14.25" customHeight="1">
      <c r="A751" s="14"/>
      <c r="B751" s="14"/>
      <c r="C751" s="14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  <c r="AA751" s="14"/>
      <c r="AB751" s="14"/>
      <c r="AC751" s="14"/>
      <c r="AD751" s="14"/>
      <c r="AE751" s="14"/>
      <c r="AF751" s="14"/>
      <c r="AG751" s="14"/>
      <c r="AH751" s="14"/>
      <c r="AI751" s="14"/>
      <c r="AJ751" s="14"/>
      <c r="AK751" s="14"/>
      <c r="AL751" s="14"/>
    </row>
    <row r="752" ht="14.25" customHeight="1">
      <c r="A752" s="14"/>
      <c r="B752" s="14"/>
      <c r="C752" s="14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  <c r="AA752" s="14"/>
      <c r="AB752" s="14"/>
      <c r="AC752" s="14"/>
      <c r="AD752" s="14"/>
      <c r="AE752" s="14"/>
      <c r="AF752" s="14"/>
      <c r="AG752" s="14"/>
      <c r="AH752" s="14"/>
      <c r="AI752" s="14"/>
      <c r="AJ752" s="14"/>
      <c r="AK752" s="14"/>
      <c r="AL752" s="14"/>
    </row>
    <row r="753" ht="14.25" customHeight="1">
      <c r="A753" s="14"/>
      <c r="B753" s="14"/>
      <c r="C753" s="14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  <c r="AA753" s="14"/>
      <c r="AB753" s="14"/>
      <c r="AC753" s="14"/>
      <c r="AD753" s="14"/>
      <c r="AE753" s="14"/>
      <c r="AF753" s="14"/>
      <c r="AG753" s="14"/>
      <c r="AH753" s="14"/>
      <c r="AI753" s="14"/>
      <c r="AJ753" s="14"/>
      <c r="AK753" s="14"/>
      <c r="AL753" s="14"/>
    </row>
    <row r="754" ht="14.25" customHeight="1">
      <c r="A754" s="14"/>
      <c r="B754" s="14"/>
      <c r="C754" s="14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  <c r="AA754" s="14"/>
      <c r="AB754" s="14"/>
      <c r="AC754" s="14"/>
      <c r="AD754" s="14"/>
      <c r="AE754" s="14"/>
      <c r="AF754" s="14"/>
      <c r="AG754" s="14"/>
      <c r="AH754" s="14"/>
      <c r="AI754" s="14"/>
      <c r="AJ754" s="14"/>
      <c r="AK754" s="14"/>
      <c r="AL754" s="14"/>
    </row>
    <row r="755" ht="14.25" customHeight="1">
      <c r="A755" s="14"/>
      <c r="B755" s="14"/>
      <c r="C755" s="14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  <c r="AA755" s="14"/>
      <c r="AB755" s="14"/>
      <c r="AC755" s="14"/>
      <c r="AD755" s="14"/>
      <c r="AE755" s="14"/>
      <c r="AF755" s="14"/>
      <c r="AG755" s="14"/>
      <c r="AH755" s="14"/>
      <c r="AI755" s="14"/>
      <c r="AJ755" s="14"/>
      <c r="AK755" s="14"/>
      <c r="AL755" s="14"/>
    </row>
    <row r="756" ht="14.25" customHeight="1">
      <c r="A756" s="14"/>
      <c r="B756" s="14"/>
      <c r="C756" s="14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  <c r="AA756" s="14"/>
      <c r="AB756" s="14"/>
      <c r="AC756" s="14"/>
      <c r="AD756" s="14"/>
      <c r="AE756" s="14"/>
      <c r="AF756" s="14"/>
      <c r="AG756" s="14"/>
      <c r="AH756" s="14"/>
      <c r="AI756" s="14"/>
      <c r="AJ756" s="14"/>
      <c r="AK756" s="14"/>
      <c r="AL756" s="14"/>
    </row>
    <row r="757" ht="14.25" customHeight="1">
      <c r="A757" s="14"/>
      <c r="B757" s="14"/>
      <c r="C757" s="14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  <c r="AA757" s="14"/>
      <c r="AB757" s="14"/>
      <c r="AC757" s="14"/>
      <c r="AD757" s="14"/>
      <c r="AE757" s="14"/>
      <c r="AF757" s="14"/>
      <c r="AG757" s="14"/>
      <c r="AH757" s="14"/>
      <c r="AI757" s="14"/>
      <c r="AJ757" s="14"/>
      <c r="AK757" s="14"/>
      <c r="AL757" s="14"/>
    </row>
    <row r="758" ht="14.25" customHeight="1">
      <c r="A758" s="14"/>
      <c r="B758" s="14"/>
      <c r="C758" s="14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  <c r="AA758" s="14"/>
      <c r="AB758" s="14"/>
      <c r="AC758" s="14"/>
      <c r="AD758" s="14"/>
      <c r="AE758" s="14"/>
      <c r="AF758" s="14"/>
      <c r="AG758" s="14"/>
      <c r="AH758" s="14"/>
      <c r="AI758" s="14"/>
      <c r="AJ758" s="14"/>
      <c r="AK758" s="14"/>
      <c r="AL758" s="14"/>
    </row>
    <row r="759" ht="14.25" customHeight="1">
      <c r="A759" s="14"/>
      <c r="B759" s="14"/>
      <c r="C759" s="14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  <c r="AA759" s="14"/>
      <c r="AB759" s="14"/>
      <c r="AC759" s="14"/>
      <c r="AD759" s="14"/>
      <c r="AE759" s="14"/>
      <c r="AF759" s="14"/>
      <c r="AG759" s="14"/>
      <c r="AH759" s="14"/>
      <c r="AI759" s="14"/>
      <c r="AJ759" s="14"/>
      <c r="AK759" s="14"/>
      <c r="AL759" s="14"/>
    </row>
    <row r="760" ht="14.25" customHeight="1">
      <c r="A760" s="14"/>
      <c r="B760" s="14"/>
      <c r="C760" s="14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  <c r="AA760" s="14"/>
      <c r="AB760" s="14"/>
      <c r="AC760" s="14"/>
      <c r="AD760" s="14"/>
      <c r="AE760" s="14"/>
      <c r="AF760" s="14"/>
      <c r="AG760" s="14"/>
      <c r="AH760" s="14"/>
      <c r="AI760" s="14"/>
      <c r="AJ760" s="14"/>
      <c r="AK760" s="14"/>
      <c r="AL760" s="14"/>
    </row>
    <row r="761" ht="14.25" customHeight="1">
      <c r="A761" s="14"/>
      <c r="B761" s="14"/>
      <c r="C761" s="14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  <c r="AA761" s="14"/>
      <c r="AB761" s="14"/>
      <c r="AC761" s="14"/>
      <c r="AD761" s="14"/>
      <c r="AE761" s="14"/>
      <c r="AF761" s="14"/>
      <c r="AG761" s="14"/>
      <c r="AH761" s="14"/>
      <c r="AI761" s="14"/>
      <c r="AJ761" s="14"/>
      <c r="AK761" s="14"/>
      <c r="AL761" s="14"/>
    </row>
    <row r="762" ht="14.25" customHeight="1">
      <c r="A762" s="14"/>
      <c r="B762" s="14"/>
      <c r="C762" s="14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  <c r="AA762" s="14"/>
      <c r="AB762" s="14"/>
      <c r="AC762" s="14"/>
      <c r="AD762" s="14"/>
      <c r="AE762" s="14"/>
      <c r="AF762" s="14"/>
      <c r="AG762" s="14"/>
      <c r="AH762" s="14"/>
      <c r="AI762" s="14"/>
      <c r="AJ762" s="14"/>
      <c r="AK762" s="14"/>
      <c r="AL762" s="14"/>
    </row>
    <row r="763" ht="14.25" customHeight="1">
      <c r="A763" s="14"/>
      <c r="B763" s="14"/>
      <c r="C763" s="14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  <c r="AA763" s="14"/>
      <c r="AB763" s="14"/>
      <c r="AC763" s="14"/>
      <c r="AD763" s="14"/>
      <c r="AE763" s="14"/>
      <c r="AF763" s="14"/>
      <c r="AG763" s="14"/>
      <c r="AH763" s="14"/>
      <c r="AI763" s="14"/>
      <c r="AJ763" s="14"/>
      <c r="AK763" s="14"/>
      <c r="AL763" s="14"/>
    </row>
    <row r="764" ht="14.25" customHeight="1">
      <c r="A764" s="14"/>
      <c r="B764" s="14"/>
      <c r="C764" s="14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  <c r="AA764" s="14"/>
      <c r="AB764" s="14"/>
      <c r="AC764" s="14"/>
      <c r="AD764" s="14"/>
      <c r="AE764" s="14"/>
      <c r="AF764" s="14"/>
      <c r="AG764" s="14"/>
      <c r="AH764" s="14"/>
      <c r="AI764" s="14"/>
      <c r="AJ764" s="14"/>
      <c r="AK764" s="14"/>
      <c r="AL764" s="14"/>
    </row>
    <row r="765" ht="14.25" customHeight="1">
      <c r="A765" s="14"/>
      <c r="B765" s="14"/>
      <c r="C765" s="14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  <c r="AA765" s="14"/>
      <c r="AB765" s="14"/>
      <c r="AC765" s="14"/>
      <c r="AD765" s="14"/>
      <c r="AE765" s="14"/>
      <c r="AF765" s="14"/>
      <c r="AG765" s="14"/>
      <c r="AH765" s="14"/>
      <c r="AI765" s="14"/>
      <c r="AJ765" s="14"/>
      <c r="AK765" s="14"/>
      <c r="AL765" s="14"/>
    </row>
    <row r="766" ht="14.25" customHeight="1">
      <c r="A766" s="14"/>
      <c r="B766" s="14"/>
      <c r="C766" s="14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  <c r="AA766" s="14"/>
      <c r="AB766" s="14"/>
      <c r="AC766" s="14"/>
      <c r="AD766" s="14"/>
      <c r="AE766" s="14"/>
      <c r="AF766" s="14"/>
      <c r="AG766" s="14"/>
      <c r="AH766" s="14"/>
      <c r="AI766" s="14"/>
      <c r="AJ766" s="14"/>
      <c r="AK766" s="14"/>
      <c r="AL766" s="14"/>
    </row>
    <row r="767" ht="14.25" customHeight="1">
      <c r="A767" s="14"/>
      <c r="B767" s="14"/>
      <c r="C767" s="14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  <c r="AA767" s="14"/>
      <c r="AB767" s="14"/>
      <c r="AC767" s="14"/>
      <c r="AD767" s="14"/>
      <c r="AE767" s="14"/>
      <c r="AF767" s="14"/>
      <c r="AG767" s="14"/>
      <c r="AH767" s="14"/>
      <c r="AI767" s="14"/>
      <c r="AJ767" s="14"/>
      <c r="AK767" s="14"/>
      <c r="AL767" s="14"/>
    </row>
    <row r="768" ht="14.25" customHeight="1">
      <c r="A768" s="14"/>
      <c r="B768" s="14"/>
      <c r="C768" s="14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  <c r="AA768" s="14"/>
      <c r="AB768" s="14"/>
      <c r="AC768" s="14"/>
      <c r="AD768" s="14"/>
      <c r="AE768" s="14"/>
      <c r="AF768" s="14"/>
      <c r="AG768" s="14"/>
      <c r="AH768" s="14"/>
      <c r="AI768" s="14"/>
      <c r="AJ768" s="14"/>
      <c r="AK768" s="14"/>
      <c r="AL768" s="14"/>
    </row>
    <row r="769" ht="14.25" customHeight="1">
      <c r="A769" s="14"/>
      <c r="B769" s="14"/>
      <c r="C769" s="14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  <c r="AA769" s="14"/>
      <c r="AB769" s="14"/>
      <c r="AC769" s="14"/>
      <c r="AD769" s="14"/>
      <c r="AE769" s="14"/>
      <c r="AF769" s="14"/>
      <c r="AG769" s="14"/>
      <c r="AH769" s="14"/>
      <c r="AI769" s="14"/>
      <c r="AJ769" s="14"/>
      <c r="AK769" s="14"/>
      <c r="AL769" s="14"/>
    </row>
    <row r="770" ht="14.25" customHeight="1">
      <c r="A770" s="14"/>
      <c r="B770" s="14"/>
      <c r="C770" s="14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  <c r="AA770" s="14"/>
      <c r="AB770" s="14"/>
      <c r="AC770" s="14"/>
      <c r="AD770" s="14"/>
      <c r="AE770" s="14"/>
      <c r="AF770" s="14"/>
      <c r="AG770" s="14"/>
      <c r="AH770" s="14"/>
      <c r="AI770" s="14"/>
      <c r="AJ770" s="14"/>
      <c r="AK770" s="14"/>
      <c r="AL770" s="14"/>
    </row>
    <row r="771" ht="14.25" customHeight="1">
      <c r="A771" s="14"/>
      <c r="B771" s="14"/>
      <c r="C771" s="14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  <c r="AA771" s="14"/>
      <c r="AB771" s="14"/>
      <c r="AC771" s="14"/>
      <c r="AD771" s="14"/>
      <c r="AE771" s="14"/>
      <c r="AF771" s="14"/>
      <c r="AG771" s="14"/>
      <c r="AH771" s="14"/>
      <c r="AI771" s="14"/>
      <c r="AJ771" s="14"/>
      <c r="AK771" s="14"/>
      <c r="AL771" s="14"/>
    </row>
    <row r="772" ht="14.25" customHeight="1">
      <c r="A772" s="14"/>
      <c r="B772" s="14"/>
      <c r="C772" s="14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  <c r="AA772" s="14"/>
      <c r="AB772" s="14"/>
      <c r="AC772" s="14"/>
      <c r="AD772" s="14"/>
      <c r="AE772" s="14"/>
      <c r="AF772" s="14"/>
      <c r="AG772" s="14"/>
      <c r="AH772" s="14"/>
      <c r="AI772" s="14"/>
      <c r="AJ772" s="14"/>
      <c r="AK772" s="14"/>
      <c r="AL772" s="14"/>
    </row>
    <row r="773" ht="14.25" customHeight="1">
      <c r="A773" s="14"/>
      <c r="B773" s="14"/>
      <c r="C773" s="14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  <c r="AA773" s="14"/>
      <c r="AB773" s="14"/>
      <c r="AC773" s="14"/>
      <c r="AD773" s="14"/>
      <c r="AE773" s="14"/>
      <c r="AF773" s="14"/>
      <c r="AG773" s="14"/>
      <c r="AH773" s="14"/>
      <c r="AI773" s="14"/>
      <c r="AJ773" s="14"/>
      <c r="AK773" s="14"/>
      <c r="AL773" s="14"/>
    </row>
    <row r="774" ht="14.25" customHeight="1">
      <c r="A774" s="14"/>
      <c r="B774" s="14"/>
      <c r="C774" s="14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  <c r="AA774" s="14"/>
      <c r="AB774" s="14"/>
      <c r="AC774" s="14"/>
      <c r="AD774" s="14"/>
      <c r="AE774" s="14"/>
      <c r="AF774" s="14"/>
      <c r="AG774" s="14"/>
      <c r="AH774" s="14"/>
      <c r="AI774" s="14"/>
      <c r="AJ774" s="14"/>
      <c r="AK774" s="14"/>
      <c r="AL774" s="14"/>
    </row>
    <row r="775" ht="14.25" customHeight="1">
      <c r="A775" s="14"/>
      <c r="B775" s="14"/>
      <c r="C775" s="14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  <c r="AA775" s="14"/>
      <c r="AB775" s="14"/>
      <c r="AC775" s="14"/>
      <c r="AD775" s="14"/>
      <c r="AE775" s="14"/>
      <c r="AF775" s="14"/>
      <c r="AG775" s="14"/>
      <c r="AH775" s="14"/>
      <c r="AI775" s="14"/>
      <c r="AJ775" s="14"/>
      <c r="AK775" s="14"/>
      <c r="AL775" s="14"/>
    </row>
    <row r="776" ht="14.25" customHeight="1">
      <c r="A776" s="14"/>
      <c r="B776" s="14"/>
      <c r="C776" s="14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  <c r="AA776" s="14"/>
      <c r="AB776" s="14"/>
      <c r="AC776" s="14"/>
      <c r="AD776" s="14"/>
      <c r="AE776" s="14"/>
      <c r="AF776" s="14"/>
      <c r="AG776" s="14"/>
      <c r="AH776" s="14"/>
      <c r="AI776" s="14"/>
      <c r="AJ776" s="14"/>
      <c r="AK776" s="14"/>
      <c r="AL776" s="14"/>
    </row>
    <row r="777" ht="14.25" customHeight="1">
      <c r="A777" s="14"/>
      <c r="B777" s="14"/>
      <c r="C777" s="14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  <c r="AA777" s="14"/>
      <c r="AB777" s="14"/>
      <c r="AC777" s="14"/>
      <c r="AD777" s="14"/>
      <c r="AE777" s="14"/>
      <c r="AF777" s="14"/>
      <c r="AG777" s="14"/>
      <c r="AH777" s="14"/>
      <c r="AI777" s="14"/>
      <c r="AJ777" s="14"/>
      <c r="AK777" s="14"/>
      <c r="AL777" s="14"/>
    </row>
    <row r="778" ht="14.25" customHeight="1">
      <c r="A778" s="14"/>
      <c r="B778" s="14"/>
      <c r="C778" s="14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  <c r="AA778" s="14"/>
      <c r="AB778" s="14"/>
      <c r="AC778" s="14"/>
      <c r="AD778" s="14"/>
      <c r="AE778" s="14"/>
      <c r="AF778" s="14"/>
      <c r="AG778" s="14"/>
      <c r="AH778" s="14"/>
      <c r="AI778" s="14"/>
      <c r="AJ778" s="14"/>
      <c r="AK778" s="14"/>
      <c r="AL778" s="14"/>
    </row>
    <row r="779" ht="14.25" customHeight="1">
      <c r="A779" s="14"/>
      <c r="B779" s="14"/>
      <c r="C779" s="14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  <c r="AA779" s="14"/>
      <c r="AB779" s="14"/>
      <c r="AC779" s="14"/>
      <c r="AD779" s="14"/>
      <c r="AE779" s="14"/>
      <c r="AF779" s="14"/>
      <c r="AG779" s="14"/>
      <c r="AH779" s="14"/>
      <c r="AI779" s="14"/>
      <c r="AJ779" s="14"/>
      <c r="AK779" s="14"/>
      <c r="AL779" s="14"/>
    </row>
    <row r="780" ht="14.25" customHeight="1">
      <c r="A780" s="14"/>
      <c r="B780" s="14"/>
      <c r="C780" s="14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  <c r="AA780" s="14"/>
      <c r="AB780" s="14"/>
      <c r="AC780" s="14"/>
      <c r="AD780" s="14"/>
      <c r="AE780" s="14"/>
      <c r="AF780" s="14"/>
      <c r="AG780" s="14"/>
      <c r="AH780" s="14"/>
      <c r="AI780" s="14"/>
      <c r="AJ780" s="14"/>
      <c r="AK780" s="14"/>
      <c r="AL780" s="14"/>
    </row>
    <row r="781" ht="14.25" customHeight="1">
      <c r="A781" s="14"/>
      <c r="B781" s="14"/>
      <c r="C781" s="14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  <c r="AA781" s="14"/>
      <c r="AB781" s="14"/>
      <c r="AC781" s="14"/>
      <c r="AD781" s="14"/>
      <c r="AE781" s="14"/>
      <c r="AF781" s="14"/>
      <c r="AG781" s="14"/>
      <c r="AH781" s="14"/>
      <c r="AI781" s="14"/>
      <c r="AJ781" s="14"/>
      <c r="AK781" s="14"/>
      <c r="AL781" s="14"/>
    </row>
    <row r="782" ht="14.25" customHeight="1">
      <c r="A782" s="14"/>
      <c r="B782" s="14"/>
      <c r="C782" s="14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  <c r="AA782" s="14"/>
      <c r="AB782" s="14"/>
      <c r="AC782" s="14"/>
      <c r="AD782" s="14"/>
      <c r="AE782" s="14"/>
      <c r="AF782" s="14"/>
      <c r="AG782" s="14"/>
      <c r="AH782" s="14"/>
      <c r="AI782" s="14"/>
      <c r="AJ782" s="14"/>
      <c r="AK782" s="14"/>
      <c r="AL782" s="14"/>
    </row>
    <row r="783" ht="14.25" customHeight="1">
      <c r="A783" s="14"/>
      <c r="B783" s="14"/>
      <c r="C783" s="14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  <c r="AA783" s="14"/>
      <c r="AB783" s="14"/>
      <c r="AC783" s="14"/>
      <c r="AD783" s="14"/>
      <c r="AE783" s="14"/>
      <c r="AF783" s="14"/>
      <c r="AG783" s="14"/>
      <c r="AH783" s="14"/>
      <c r="AI783" s="14"/>
      <c r="AJ783" s="14"/>
      <c r="AK783" s="14"/>
      <c r="AL783" s="14"/>
    </row>
    <row r="784" ht="14.25" customHeight="1">
      <c r="A784" s="14"/>
      <c r="B784" s="14"/>
      <c r="C784" s="14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  <c r="AA784" s="14"/>
      <c r="AB784" s="14"/>
      <c r="AC784" s="14"/>
      <c r="AD784" s="14"/>
      <c r="AE784" s="14"/>
      <c r="AF784" s="14"/>
      <c r="AG784" s="14"/>
      <c r="AH784" s="14"/>
      <c r="AI784" s="14"/>
      <c r="AJ784" s="14"/>
      <c r="AK784" s="14"/>
      <c r="AL784" s="14"/>
    </row>
    <row r="785" ht="14.25" customHeight="1">
      <c r="A785" s="14"/>
      <c r="B785" s="14"/>
      <c r="C785" s="14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  <c r="AA785" s="14"/>
      <c r="AB785" s="14"/>
      <c r="AC785" s="14"/>
      <c r="AD785" s="14"/>
      <c r="AE785" s="14"/>
      <c r="AF785" s="14"/>
      <c r="AG785" s="14"/>
      <c r="AH785" s="14"/>
      <c r="AI785" s="14"/>
      <c r="AJ785" s="14"/>
      <c r="AK785" s="14"/>
      <c r="AL785" s="14"/>
    </row>
    <row r="786" ht="14.25" customHeight="1">
      <c r="A786" s="14"/>
      <c r="B786" s="14"/>
      <c r="C786" s="14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  <c r="AA786" s="14"/>
      <c r="AB786" s="14"/>
      <c r="AC786" s="14"/>
      <c r="AD786" s="14"/>
      <c r="AE786" s="14"/>
      <c r="AF786" s="14"/>
      <c r="AG786" s="14"/>
      <c r="AH786" s="14"/>
      <c r="AI786" s="14"/>
      <c r="AJ786" s="14"/>
      <c r="AK786" s="14"/>
      <c r="AL786" s="14"/>
    </row>
    <row r="787" ht="14.25" customHeight="1">
      <c r="A787" s="14"/>
      <c r="B787" s="14"/>
      <c r="C787" s="14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  <c r="AA787" s="14"/>
      <c r="AB787" s="14"/>
      <c r="AC787" s="14"/>
      <c r="AD787" s="14"/>
      <c r="AE787" s="14"/>
      <c r="AF787" s="14"/>
      <c r="AG787" s="14"/>
      <c r="AH787" s="14"/>
      <c r="AI787" s="14"/>
      <c r="AJ787" s="14"/>
      <c r="AK787" s="14"/>
      <c r="AL787" s="14"/>
    </row>
    <row r="788" ht="14.25" customHeight="1">
      <c r="A788" s="14"/>
      <c r="B788" s="14"/>
      <c r="C788" s="14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  <c r="AA788" s="14"/>
      <c r="AB788" s="14"/>
      <c r="AC788" s="14"/>
      <c r="AD788" s="14"/>
      <c r="AE788" s="14"/>
      <c r="AF788" s="14"/>
      <c r="AG788" s="14"/>
      <c r="AH788" s="14"/>
      <c r="AI788" s="14"/>
      <c r="AJ788" s="14"/>
      <c r="AK788" s="14"/>
      <c r="AL788" s="14"/>
    </row>
    <row r="789" ht="14.25" customHeight="1">
      <c r="A789" s="14"/>
      <c r="B789" s="14"/>
      <c r="C789" s="14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  <c r="AA789" s="14"/>
      <c r="AB789" s="14"/>
      <c r="AC789" s="14"/>
      <c r="AD789" s="14"/>
      <c r="AE789" s="14"/>
      <c r="AF789" s="14"/>
      <c r="AG789" s="14"/>
      <c r="AH789" s="14"/>
      <c r="AI789" s="14"/>
      <c r="AJ789" s="14"/>
      <c r="AK789" s="14"/>
      <c r="AL789" s="14"/>
    </row>
    <row r="790" ht="14.25" customHeight="1">
      <c r="A790" s="14"/>
      <c r="B790" s="14"/>
      <c r="C790" s="14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  <c r="AA790" s="14"/>
      <c r="AB790" s="14"/>
      <c r="AC790" s="14"/>
      <c r="AD790" s="14"/>
      <c r="AE790" s="14"/>
      <c r="AF790" s="14"/>
      <c r="AG790" s="14"/>
      <c r="AH790" s="14"/>
      <c r="AI790" s="14"/>
      <c r="AJ790" s="14"/>
      <c r="AK790" s="14"/>
      <c r="AL790" s="14"/>
    </row>
    <row r="791" ht="14.25" customHeight="1">
      <c r="A791" s="14"/>
      <c r="B791" s="14"/>
      <c r="C791" s="14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  <c r="AA791" s="14"/>
      <c r="AB791" s="14"/>
      <c r="AC791" s="14"/>
      <c r="AD791" s="14"/>
      <c r="AE791" s="14"/>
      <c r="AF791" s="14"/>
      <c r="AG791" s="14"/>
      <c r="AH791" s="14"/>
      <c r="AI791" s="14"/>
      <c r="AJ791" s="14"/>
      <c r="AK791" s="14"/>
      <c r="AL791" s="14"/>
    </row>
    <row r="792" ht="14.25" customHeight="1">
      <c r="A792" s="14"/>
      <c r="B792" s="14"/>
      <c r="C792" s="14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  <c r="AA792" s="14"/>
      <c r="AB792" s="14"/>
      <c r="AC792" s="14"/>
      <c r="AD792" s="14"/>
      <c r="AE792" s="14"/>
      <c r="AF792" s="14"/>
      <c r="AG792" s="14"/>
      <c r="AH792" s="14"/>
      <c r="AI792" s="14"/>
      <c r="AJ792" s="14"/>
      <c r="AK792" s="14"/>
      <c r="AL792" s="14"/>
    </row>
    <row r="793" ht="14.25" customHeight="1">
      <c r="A793" s="14"/>
      <c r="B793" s="14"/>
      <c r="C793" s="14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  <c r="AA793" s="14"/>
      <c r="AB793" s="14"/>
      <c r="AC793" s="14"/>
      <c r="AD793" s="14"/>
      <c r="AE793" s="14"/>
      <c r="AF793" s="14"/>
      <c r="AG793" s="14"/>
      <c r="AH793" s="14"/>
      <c r="AI793" s="14"/>
      <c r="AJ793" s="14"/>
      <c r="AK793" s="14"/>
      <c r="AL793" s="14"/>
    </row>
    <row r="794" ht="14.25" customHeight="1">
      <c r="A794" s="14"/>
      <c r="B794" s="14"/>
      <c r="C794" s="14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  <c r="AA794" s="14"/>
      <c r="AB794" s="14"/>
      <c r="AC794" s="14"/>
      <c r="AD794" s="14"/>
      <c r="AE794" s="14"/>
      <c r="AF794" s="14"/>
      <c r="AG794" s="14"/>
      <c r="AH794" s="14"/>
      <c r="AI794" s="14"/>
      <c r="AJ794" s="14"/>
      <c r="AK794" s="14"/>
      <c r="AL794" s="14"/>
    </row>
    <row r="795" ht="14.25" customHeight="1">
      <c r="A795" s="14"/>
      <c r="B795" s="14"/>
      <c r="C795" s="14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  <c r="AA795" s="14"/>
      <c r="AB795" s="14"/>
      <c r="AC795" s="14"/>
      <c r="AD795" s="14"/>
      <c r="AE795" s="14"/>
      <c r="AF795" s="14"/>
      <c r="AG795" s="14"/>
      <c r="AH795" s="14"/>
      <c r="AI795" s="14"/>
      <c r="AJ795" s="14"/>
      <c r="AK795" s="14"/>
      <c r="AL795" s="14"/>
    </row>
    <row r="796" ht="14.25" customHeight="1">
      <c r="A796" s="14"/>
      <c r="B796" s="14"/>
      <c r="C796" s="14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  <c r="AA796" s="14"/>
      <c r="AB796" s="14"/>
      <c r="AC796" s="14"/>
      <c r="AD796" s="14"/>
      <c r="AE796" s="14"/>
      <c r="AF796" s="14"/>
      <c r="AG796" s="14"/>
      <c r="AH796" s="14"/>
      <c r="AI796" s="14"/>
      <c r="AJ796" s="14"/>
      <c r="AK796" s="14"/>
      <c r="AL796" s="14"/>
    </row>
    <row r="797" ht="14.25" customHeight="1">
      <c r="A797" s="14"/>
      <c r="B797" s="14"/>
      <c r="C797" s="14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  <c r="AA797" s="14"/>
      <c r="AB797" s="14"/>
      <c r="AC797" s="14"/>
      <c r="AD797" s="14"/>
      <c r="AE797" s="14"/>
      <c r="AF797" s="14"/>
      <c r="AG797" s="14"/>
      <c r="AH797" s="14"/>
      <c r="AI797" s="14"/>
      <c r="AJ797" s="14"/>
      <c r="AK797" s="14"/>
      <c r="AL797" s="14"/>
    </row>
    <row r="798" ht="14.25" customHeight="1">
      <c r="A798" s="14"/>
      <c r="B798" s="14"/>
      <c r="C798" s="14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  <c r="AA798" s="14"/>
      <c r="AB798" s="14"/>
      <c r="AC798" s="14"/>
      <c r="AD798" s="14"/>
      <c r="AE798" s="14"/>
      <c r="AF798" s="14"/>
      <c r="AG798" s="14"/>
      <c r="AH798" s="14"/>
      <c r="AI798" s="14"/>
      <c r="AJ798" s="14"/>
      <c r="AK798" s="14"/>
      <c r="AL798" s="14"/>
    </row>
    <row r="799" ht="14.25" customHeight="1">
      <c r="A799" s="14"/>
      <c r="B799" s="14"/>
      <c r="C799" s="14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  <c r="AA799" s="14"/>
      <c r="AB799" s="14"/>
      <c r="AC799" s="14"/>
      <c r="AD799" s="14"/>
      <c r="AE799" s="14"/>
      <c r="AF799" s="14"/>
      <c r="AG799" s="14"/>
      <c r="AH799" s="14"/>
      <c r="AI799" s="14"/>
      <c r="AJ799" s="14"/>
      <c r="AK799" s="14"/>
      <c r="AL799" s="14"/>
    </row>
    <row r="800" ht="14.25" customHeight="1">
      <c r="A800" s="14"/>
      <c r="B800" s="14"/>
      <c r="C800" s="14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  <c r="AA800" s="14"/>
      <c r="AB800" s="14"/>
      <c r="AC800" s="14"/>
      <c r="AD800" s="14"/>
      <c r="AE800" s="14"/>
      <c r="AF800" s="14"/>
      <c r="AG800" s="14"/>
      <c r="AH800" s="14"/>
      <c r="AI800" s="14"/>
      <c r="AJ800" s="14"/>
      <c r="AK800" s="14"/>
      <c r="AL800" s="14"/>
    </row>
    <row r="801" ht="14.25" customHeight="1">
      <c r="A801" s="14"/>
      <c r="B801" s="14"/>
      <c r="C801" s="14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  <c r="AA801" s="14"/>
      <c r="AB801" s="14"/>
      <c r="AC801" s="14"/>
      <c r="AD801" s="14"/>
      <c r="AE801" s="14"/>
      <c r="AF801" s="14"/>
      <c r="AG801" s="14"/>
      <c r="AH801" s="14"/>
      <c r="AI801" s="14"/>
      <c r="AJ801" s="14"/>
      <c r="AK801" s="14"/>
      <c r="AL801" s="14"/>
    </row>
    <row r="802" ht="14.25" customHeight="1">
      <c r="A802" s="14"/>
      <c r="B802" s="14"/>
      <c r="C802" s="14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  <c r="AA802" s="14"/>
      <c r="AB802" s="14"/>
      <c r="AC802" s="14"/>
      <c r="AD802" s="14"/>
      <c r="AE802" s="14"/>
      <c r="AF802" s="14"/>
      <c r="AG802" s="14"/>
      <c r="AH802" s="14"/>
      <c r="AI802" s="14"/>
      <c r="AJ802" s="14"/>
      <c r="AK802" s="14"/>
      <c r="AL802" s="14"/>
    </row>
    <row r="803" ht="14.25" customHeight="1">
      <c r="A803" s="14"/>
      <c r="B803" s="14"/>
      <c r="C803" s="14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  <c r="AA803" s="14"/>
      <c r="AB803" s="14"/>
      <c r="AC803" s="14"/>
      <c r="AD803" s="14"/>
      <c r="AE803" s="14"/>
      <c r="AF803" s="14"/>
      <c r="AG803" s="14"/>
      <c r="AH803" s="14"/>
      <c r="AI803" s="14"/>
      <c r="AJ803" s="14"/>
      <c r="AK803" s="14"/>
      <c r="AL803" s="14"/>
    </row>
    <row r="804" ht="14.25" customHeight="1">
      <c r="A804" s="14"/>
      <c r="B804" s="14"/>
      <c r="C804" s="14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  <c r="AA804" s="14"/>
      <c r="AB804" s="14"/>
      <c r="AC804" s="14"/>
      <c r="AD804" s="14"/>
      <c r="AE804" s="14"/>
      <c r="AF804" s="14"/>
      <c r="AG804" s="14"/>
      <c r="AH804" s="14"/>
      <c r="AI804" s="14"/>
      <c r="AJ804" s="14"/>
      <c r="AK804" s="14"/>
      <c r="AL804" s="14"/>
    </row>
    <row r="805" ht="14.25" customHeight="1">
      <c r="A805" s="14"/>
      <c r="B805" s="14"/>
      <c r="C805" s="14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  <c r="AA805" s="14"/>
      <c r="AB805" s="14"/>
      <c r="AC805" s="14"/>
      <c r="AD805" s="14"/>
      <c r="AE805" s="14"/>
      <c r="AF805" s="14"/>
      <c r="AG805" s="14"/>
      <c r="AH805" s="14"/>
      <c r="AI805" s="14"/>
      <c r="AJ805" s="14"/>
      <c r="AK805" s="14"/>
      <c r="AL805" s="14"/>
    </row>
    <row r="806" ht="14.25" customHeight="1">
      <c r="A806" s="14"/>
      <c r="B806" s="14"/>
      <c r="C806" s="14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  <c r="AA806" s="14"/>
      <c r="AB806" s="14"/>
      <c r="AC806" s="14"/>
      <c r="AD806" s="14"/>
      <c r="AE806" s="14"/>
      <c r="AF806" s="14"/>
      <c r="AG806" s="14"/>
      <c r="AH806" s="14"/>
      <c r="AI806" s="14"/>
      <c r="AJ806" s="14"/>
      <c r="AK806" s="14"/>
      <c r="AL806" s="14"/>
    </row>
    <row r="807" ht="14.25" customHeight="1">
      <c r="A807" s="14"/>
      <c r="B807" s="14"/>
      <c r="C807" s="14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  <c r="AA807" s="14"/>
      <c r="AB807" s="14"/>
      <c r="AC807" s="14"/>
      <c r="AD807" s="14"/>
      <c r="AE807" s="14"/>
      <c r="AF807" s="14"/>
      <c r="AG807" s="14"/>
      <c r="AH807" s="14"/>
      <c r="AI807" s="14"/>
      <c r="AJ807" s="14"/>
      <c r="AK807" s="14"/>
      <c r="AL807" s="14"/>
    </row>
    <row r="808" ht="14.25" customHeight="1">
      <c r="A808" s="14"/>
      <c r="B808" s="14"/>
      <c r="C808" s="14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  <c r="AA808" s="14"/>
      <c r="AB808" s="14"/>
      <c r="AC808" s="14"/>
      <c r="AD808" s="14"/>
      <c r="AE808" s="14"/>
      <c r="AF808" s="14"/>
      <c r="AG808" s="14"/>
      <c r="AH808" s="14"/>
      <c r="AI808" s="14"/>
      <c r="AJ808" s="14"/>
      <c r="AK808" s="14"/>
      <c r="AL808" s="14"/>
    </row>
    <row r="809" ht="14.25" customHeight="1">
      <c r="A809" s="14"/>
      <c r="B809" s="14"/>
      <c r="C809" s="14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  <c r="AA809" s="14"/>
      <c r="AB809" s="14"/>
      <c r="AC809" s="14"/>
      <c r="AD809" s="14"/>
      <c r="AE809" s="14"/>
      <c r="AF809" s="14"/>
      <c r="AG809" s="14"/>
      <c r="AH809" s="14"/>
      <c r="AI809" s="14"/>
      <c r="AJ809" s="14"/>
      <c r="AK809" s="14"/>
      <c r="AL809" s="14"/>
    </row>
    <row r="810" ht="14.25" customHeight="1">
      <c r="A810" s="14"/>
      <c r="B810" s="14"/>
      <c r="C810" s="14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  <c r="AA810" s="14"/>
      <c r="AB810" s="14"/>
      <c r="AC810" s="14"/>
      <c r="AD810" s="14"/>
      <c r="AE810" s="14"/>
      <c r="AF810" s="14"/>
      <c r="AG810" s="14"/>
      <c r="AH810" s="14"/>
      <c r="AI810" s="14"/>
      <c r="AJ810" s="14"/>
      <c r="AK810" s="14"/>
      <c r="AL810" s="14"/>
    </row>
    <row r="811" ht="14.25" customHeight="1">
      <c r="A811" s="14"/>
      <c r="B811" s="14"/>
      <c r="C811" s="14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  <c r="AA811" s="14"/>
      <c r="AB811" s="14"/>
      <c r="AC811" s="14"/>
      <c r="AD811" s="14"/>
      <c r="AE811" s="14"/>
      <c r="AF811" s="14"/>
      <c r="AG811" s="14"/>
      <c r="AH811" s="14"/>
      <c r="AI811" s="14"/>
      <c r="AJ811" s="14"/>
      <c r="AK811" s="14"/>
      <c r="AL811" s="14"/>
    </row>
    <row r="812" ht="14.25" customHeight="1">
      <c r="A812" s="14"/>
      <c r="B812" s="14"/>
      <c r="C812" s="14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  <c r="AA812" s="14"/>
      <c r="AB812" s="14"/>
      <c r="AC812" s="14"/>
      <c r="AD812" s="14"/>
      <c r="AE812" s="14"/>
      <c r="AF812" s="14"/>
      <c r="AG812" s="14"/>
      <c r="AH812" s="14"/>
      <c r="AI812" s="14"/>
      <c r="AJ812" s="14"/>
      <c r="AK812" s="14"/>
      <c r="AL812" s="14"/>
    </row>
    <row r="813" ht="14.25" customHeight="1">
      <c r="A813" s="14"/>
      <c r="B813" s="14"/>
      <c r="C813" s="14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  <c r="AA813" s="14"/>
      <c r="AB813" s="14"/>
      <c r="AC813" s="14"/>
      <c r="AD813" s="14"/>
      <c r="AE813" s="14"/>
      <c r="AF813" s="14"/>
      <c r="AG813" s="14"/>
      <c r="AH813" s="14"/>
      <c r="AI813" s="14"/>
      <c r="AJ813" s="14"/>
      <c r="AK813" s="14"/>
      <c r="AL813" s="14"/>
    </row>
    <row r="814" ht="14.25" customHeight="1">
      <c r="A814" s="14"/>
      <c r="B814" s="14"/>
      <c r="C814" s="14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  <c r="AA814" s="14"/>
      <c r="AB814" s="14"/>
      <c r="AC814" s="14"/>
      <c r="AD814" s="14"/>
      <c r="AE814" s="14"/>
      <c r="AF814" s="14"/>
      <c r="AG814" s="14"/>
      <c r="AH814" s="14"/>
      <c r="AI814" s="14"/>
      <c r="AJ814" s="14"/>
      <c r="AK814" s="14"/>
      <c r="AL814" s="14"/>
    </row>
    <row r="815" ht="14.25" customHeight="1">
      <c r="A815" s="14"/>
      <c r="B815" s="14"/>
      <c r="C815" s="14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  <c r="AA815" s="14"/>
      <c r="AB815" s="14"/>
      <c r="AC815" s="14"/>
      <c r="AD815" s="14"/>
      <c r="AE815" s="14"/>
      <c r="AF815" s="14"/>
      <c r="AG815" s="14"/>
      <c r="AH815" s="14"/>
      <c r="AI815" s="14"/>
      <c r="AJ815" s="14"/>
      <c r="AK815" s="14"/>
      <c r="AL815" s="14"/>
    </row>
    <row r="816" ht="14.25" customHeight="1">
      <c r="A816" s="14"/>
      <c r="B816" s="14"/>
      <c r="C816" s="14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  <c r="AA816" s="14"/>
      <c r="AB816" s="14"/>
      <c r="AC816" s="14"/>
      <c r="AD816" s="14"/>
      <c r="AE816" s="14"/>
      <c r="AF816" s="14"/>
      <c r="AG816" s="14"/>
      <c r="AH816" s="14"/>
      <c r="AI816" s="14"/>
      <c r="AJ816" s="14"/>
      <c r="AK816" s="14"/>
      <c r="AL816" s="14"/>
    </row>
    <row r="817" ht="14.25" customHeight="1">
      <c r="A817" s="14"/>
      <c r="B817" s="14"/>
      <c r="C817" s="14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  <c r="AA817" s="14"/>
      <c r="AB817" s="14"/>
      <c r="AC817" s="14"/>
      <c r="AD817" s="14"/>
      <c r="AE817" s="14"/>
      <c r="AF817" s="14"/>
      <c r="AG817" s="14"/>
      <c r="AH817" s="14"/>
      <c r="AI817" s="14"/>
      <c r="AJ817" s="14"/>
      <c r="AK817" s="14"/>
      <c r="AL817" s="14"/>
    </row>
    <row r="818" ht="14.25" customHeight="1">
      <c r="A818" s="14"/>
      <c r="B818" s="14"/>
      <c r="C818" s="14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  <c r="AA818" s="14"/>
      <c r="AB818" s="14"/>
      <c r="AC818" s="14"/>
      <c r="AD818" s="14"/>
      <c r="AE818" s="14"/>
      <c r="AF818" s="14"/>
      <c r="AG818" s="14"/>
      <c r="AH818" s="14"/>
      <c r="AI818" s="14"/>
      <c r="AJ818" s="14"/>
      <c r="AK818" s="14"/>
      <c r="AL818" s="14"/>
    </row>
    <row r="819" ht="14.25" customHeight="1">
      <c r="A819" s="14"/>
      <c r="B819" s="14"/>
      <c r="C819" s="14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  <c r="AA819" s="14"/>
      <c r="AB819" s="14"/>
      <c r="AC819" s="14"/>
      <c r="AD819" s="14"/>
      <c r="AE819" s="14"/>
      <c r="AF819" s="14"/>
      <c r="AG819" s="14"/>
      <c r="AH819" s="14"/>
      <c r="AI819" s="14"/>
      <c r="AJ819" s="14"/>
      <c r="AK819" s="14"/>
      <c r="AL819" s="14"/>
    </row>
    <row r="820" ht="14.25" customHeight="1">
      <c r="A820" s="14"/>
      <c r="B820" s="14"/>
      <c r="C820" s="14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  <c r="AA820" s="14"/>
      <c r="AB820" s="14"/>
      <c r="AC820" s="14"/>
      <c r="AD820" s="14"/>
      <c r="AE820" s="14"/>
      <c r="AF820" s="14"/>
      <c r="AG820" s="14"/>
      <c r="AH820" s="14"/>
      <c r="AI820" s="14"/>
      <c r="AJ820" s="14"/>
      <c r="AK820" s="14"/>
      <c r="AL820" s="14"/>
    </row>
    <row r="821" ht="14.25" customHeight="1">
      <c r="A821" s="14"/>
      <c r="B821" s="14"/>
      <c r="C821" s="14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  <c r="AA821" s="14"/>
      <c r="AB821" s="14"/>
      <c r="AC821" s="14"/>
      <c r="AD821" s="14"/>
      <c r="AE821" s="14"/>
      <c r="AF821" s="14"/>
      <c r="AG821" s="14"/>
      <c r="AH821" s="14"/>
      <c r="AI821" s="14"/>
      <c r="AJ821" s="14"/>
      <c r="AK821" s="14"/>
      <c r="AL821" s="14"/>
    </row>
    <row r="822" ht="14.25" customHeight="1">
      <c r="A822" s="14"/>
      <c r="B822" s="14"/>
      <c r="C822" s="14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  <c r="AA822" s="14"/>
      <c r="AB822" s="14"/>
      <c r="AC822" s="14"/>
      <c r="AD822" s="14"/>
      <c r="AE822" s="14"/>
      <c r="AF822" s="14"/>
      <c r="AG822" s="14"/>
      <c r="AH822" s="14"/>
      <c r="AI822" s="14"/>
      <c r="AJ822" s="14"/>
      <c r="AK822" s="14"/>
      <c r="AL822" s="14"/>
    </row>
    <row r="823" ht="14.25" customHeight="1">
      <c r="A823" s="14"/>
      <c r="B823" s="14"/>
      <c r="C823" s="14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  <c r="AA823" s="14"/>
      <c r="AB823" s="14"/>
      <c r="AC823" s="14"/>
      <c r="AD823" s="14"/>
      <c r="AE823" s="14"/>
      <c r="AF823" s="14"/>
      <c r="AG823" s="14"/>
      <c r="AH823" s="14"/>
      <c r="AI823" s="14"/>
      <c r="AJ823" s="14"/>
      <c r="AK823" s="14"/>
      <c r="AL823" s="14"/>
    </row>
    <row r="824" ht="14.25" customHeight="1">
      <c r="A824" s="14"/>
      <c r="B824" s="14"/>
      <c r="C824" s="14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  <c r="AA824" s="14"/>
      <c r="AB824" s="14"/>
      <c r="AC824" s="14"/>
      <c r="AD824" s="14"/>
      <c r="AE824" s="14"/>
      <c r="AF824" s="14"/>
      <c r="AG824" s="14"/>
      <c r="AH824" s="14"/>
      <c r="AI824" s="14"/>
      <c r="AJ824" s="14"/>
      <c r="AK824" s="14"/>
      <c r="AL824" s="14"/>
    </row>
    <row r="825" ht="14.25" customHeight="1">
      <c r="A825" s="14"/>
      <c r="B825" s="14"/>
      <c r="C825" s="14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  <c r="AA825" s="14"/>
      <c r="AB825" s="14"/>
      <c r="AC825" s="14"/>
      <c r="AD825" s="14"/>
      <c r="AE825" s="14"/>
      <c r="AF825" s="14"/>
      <c r="AG825" s="14"/>
      <c r="AH825" s="14"/>
      <c r="AI825" s="14"/>
      <c r="AJ825" s="14"/>
      <c r="AK825" s="14"/>
      <c r="AL825" s="14"/>
    </row>
    <row r="826" ht="14.25" customHeight="1">
      <c r="A826" s="14"/>
      <c r="B826" s="14"/>
      <c r="C826" s="14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  <c r="AA826" s="14"/>
      <c r="AB826" s="14"/>
      <c r="AC826" s="14"/>
      <c r="AD826" s="14"/>
      <c r="AE826" s="14"/>
      <c r="AF826" s="14"/>
      <c r="AG826" s="14"/>
      <c r="AH826" s="14"/>
      <c r="AI826" s="14"/>
      <c r="AJ826" s="14"/>
      <c r="AK826" s="14"/>
      <c r="AL826" s="14"/>
    </row>
    <row r="827" ht="14.25" customHeight="1">
      <c r="A827" s="14"/>
      <c r="B827" s="14"/>
      <c r="C827" s="14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  <c r="AA827" s="14"/>
      <c r="AB827" s="14"/>
      <c r="AC827" s="14"/>
      <c r="AD827" s="14"/>
      <c r="AE827" s="14"/>
      <c r="AF827" s="14"/>
      <c r="AG827" s="14"/>
      <c r="AH827" s="14"/>
      <c r="AI827" s="14"/>
      <c r="AJ827" s="14"/>
      <c r="AK827" s="14"/>
      <c r="AL827" s="14"/>
    </row>
    <row r="828" ht="14.25" customHeight="1">
      <c r="A828" s="14"/>
      <c r="B828" s="14"/>
      <c r="C828" s="14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  <c r="AA828" s="14"/>
      <c r="AB828" s="14"/>
      <c r="AC828" s="14"/>
      <c r="AD828" s="14"/>
      <c r="AE828" s="14"/>
      <c r="AF828" s="14"/>
      <c r="AG828" s="14"/>
      <c r="AH828" s="14"/>
      <c r="AI828" s="14"/>
      <c r="AJ828" s="14"/>
      <c r="AK828" s="14"/>
      <c r="AL828" s="14"/>
    </row>
    <row r="829" ht="14.25" customHeight="1">
      <c r="A829" s="14"/>
      <c r="B829" s="14"/>
      <c r="C829" s="14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  <c r="AA829" s="14"/>
      <c r="AB829" s="14"/>
      <c r="AC829" s="14"/>
      <c r="AD829" s="14"/>
      <c r="AE829" s="14"/>
      <c r="AF829" s="14"/>
      <c r="AG829" s="14"/>
      <c r="AH829" s="14"/>
      <c r="AI829" s="14"/>
      <c r="AJ829" s="14"/>
      <c r="AK829" s="14"/>
      <c r="AL829" s="14"/>
    </row>
    <row r="830" ht="14.25" customHeight="1">
      <c r="A830" s="14"/>
      <c r="B830" s="14"/>
      <c r="C830" s="14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  <c r="AA830" s="14"/>
      <c r="AB830" s="14"/>
      <c r="AC830" s="14"/>
      <c r="AD830" s="14"/>
      <c r="AE830" s="14"/>
      <c r="AF830" s="14"/>
      <c r="AG830" s="14"/>
      <c r="AH830" s="14"/>
      <c r="AI830" s="14"/>
      <c r="AJ830" s="14"/>
      <c r="AK830" s="14"/>
      <c r="AL830" s="14"/>
    </row>
    <row r="831" ht="14.25" customHeight="1">
      <c r="A831" s="14"/>
      <c r="B831" s="14"/>
      <c r="C831" s="14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  <c r="AA831" s="14"/>
      <c r="AB831" s="14"/>
      <c r="AC831" s="14"/>
      <c r="AD831" s="14"/>
      <c r="AE831" s="14"/>
      <c r="AF831" s="14"/>
      <c r="AG831" s="14"/>
      <c r="AH831" s="14"/>
      <c r="AI831" s="14"/>
      <c r="AJ831" s="14"/>
      <c r="AK831" s="14"/>
      <c r="AL831" s="14"/>
    </row>
    <row r="832" ht="14.25" customHeight="1">
      <c r="A832" s="14"/>
      <c r="B832" s="14"/>
      <c r="C832" s="14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  <c r="AA832" s="14"/>
      <c r="AB832" s="14"/>
      <c r="AC832" s="14"/>
      <c r="AD832" s="14"/>
      <c r="AE832" s="14"/>
      <c r="AF832" s="14"/>
      <c r="AG832" s="14"/>
      <c r="AH832" s="14"/>
      <c r="AI832" s="14"/>
      <c r="AJ832" s="14"/>
      <c r="AK832" s="14"/>
      <c r="AL832" s="14"/>
    </row>
    <row r="833" ht="14.25" customHeight="1">
      <c r="A833" s="14"/>
      <c r="B833" s="14"/>
      <c r="C833" s="14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  <c r="AA833" s="14"/>
      <c r="AB833" s="14"/>
      <c r="AC833" s="14"/>
      <c r="AD833" s="14"/>
      <c r="AE833" s="14"/>
      <c r="AF833" s="14"/>
      <c r="AG833" s="14"/>
      <c r="AH833" s="14"/>
      <c r="AI833" s="14"/>
      <c r="AJ833" s="14"/>
      <c r="AK833" s="14"/>
      <c r="AL833" s="14"/>
    </row>
    <row r="834" ht="14.25" customHeight="1">
      <c r="A834" s="14"/>
      <c r="B834" s="14"/>
      <c r="C834" s="14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  <c r="AA834" s="14"/>
      <c r="AB834" s="14"/>
      <c r="AC834" s="14"/>
      <c r="AD834" s="14"/>
      <c r="AE834" s="14"/>
      <c r="AF834" s="14"/>
      <c r="AG834" s="14"/>
      <c r="AH834" s="14"/>
      <c r="AI834" s="14"/>
      <c r="AJ834" s="14"/>
      <c r="AK834" s="14"/>
      <c r="AL834" s="14"/>
    </row>
    <row r="835" ht="14.25" customHeight="1">
      <c r="A835" s="14"/>
      <c r="B835" s="14"/>
      <c r="C835" s="14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  <c r="AA835" s="14"/>
      <c r="AB835" s="14"/>
      <c r="AC835" s="14"/>
      <c r="AD835" s="14"/>
      <c r="AE835" s="14"/>
      <c r="AF835" s="14"/>
      <c r="AG835" s="14"/>
      <c r="AH835" s="14"/>
      <c r="AI835" s="14"/>
      <c r="AJ835" s="14"/>
      <c r="AK835" s="14"/>
      <c r="AL835" s="14"/>
    </row>
    <row r="836" ht="14.25" customHeight="1">
      <c r="A836" s="14"/>
      <c r="B836" s="14"/>
      <c r="C836" s="14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  <c r="AA836" s="14"/>
      <c r="AB836" s="14"/>
      <c r="AC836" s="14"/>
      <c r="AD836" s="14"/>
      <c r="AE836" s="14"/>
      <c r="AF836" s="14"/>
      <c r="AG836" s="14"/>
      <c r="AH836" s="14"/>
      <c r="AI836" s="14"/>
      <c r="AJ836" s="14"/>
      <c r="AK836" s="14"/>
      <c r="AL836" s="14"/>
    </row>
    <row r="837" ht="14.25" customHeight="1">
      <c r="A837" s="14"/>
      <c r="B837" s="14"/>
      <c r="C837" s="14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  <c r="AA837" s="14"/>
      <c r="AB837" s="14"/>
      <c r="AC837" s="14"/>
      <c r="AD837" s="14"/>
      <c r="AE837" s="14"/>
      <c r="AF837" s="14"/>
      <c r="AG837" s="14"/>
      <c r="AH837" s="14"/>
      <c r="AI837" s="14"/>
      <c r="AJ837" s="14"/>
      <c r="AK837" s="14"/>
      <c r="AL837" s="14"/>
    </row>
    <row r="838" ht="14.25" customHeight="1">
      <c r="A838" s="14"/>
      <c r="B838" s="14"/>
      <c r="C838" s="14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  <c r="AA838" s="14"/>
      <c r="AB838" s="14"/>
      <c r="AC838" s="14"/>
      <c r="AD838" s="14"/>
      <c r="AE838" s="14"/>
      <c r="AF838" s="14"/>
      <c r="AG838" s="14"/>
      <c r="AH838" s="14"/>
      <c r="AI838" s="14"/>
      <c r="AJ838" s="14"/>
      <c r="AK838" s="14"/>
      <c r="AL838" s="14"/>
    </row>
    <row r="839" ht="14.25" customHeight="1">
      <c r="A839" s="14"/>
      <c r="B839" s="14"/>
      <c r="C839" s="14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  <c r="AA839" s="14"/>
      <c r="AB839" s="14"/>
      <c r="AC839" s="14"/>
      <c r="AD839" s="14"/>
      <c r="AE839" s="14"/>
      <c r="AF839" s="14"/>
      <c r="AG839" s="14"/>
      <c r="AH839" s="14"/>
      <c r="AI839" s="14"/>
      <c r="AJ839" s="14"/>
      <c r="AK839" s="14"/>
      <c r="AL839" s="14"/>
    </row>
    <row r="840" ht="14.25" customHeight="1">
      <c r="A840" s="14"/>
      <c r="B840" s="14"/>
      <c r="C840" s="14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  <c r="AA840" s="14"/>
      <c r="AB840" s="14"/>
      <c r="AC840" s="14"/>
      <c r="AD840" s="14"/>
      <c r="AE840" s="14"/>
      <c r="AF840" s="14"/>
      <c r="AG840" s="14"/>
      <c r="AH840" s="14"/>
      <c r="AI840" s="14"/>
      <c r="AJ840" s="14"/>
      <c r="AK840" s="14"/>
      <c r="AL840" s="14"/>
    </row>
    <row r="841" ht="14.25" customHeight="1">
      <c r="A841" s="14"/>
      <c r="B841" s="14"/>
      <c r="C841" s="14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  <c r="AA841" s="14"/>
      <c r="AB841" s="14"/>
      <c r="AC841" s="14"/>
      <c r="AD841" s="14"/>
      <c r="AE841" s="14"/>
      <c r="AF841" s="14"/>
      <c r="AG841" s="14"/>
      <c r="AH841" s="14"/>
      <c r="AI841" s="14"/>
      <c r="AJ841" s="14"/>
      <c r="AK841" s="14"/>
      <c r="AL841" s="14"/>
    </row>
    <row r="842" ht="14.25" customHeight="1">
      <c r="A842" s="14"/>
      <c r="B842" s="14"/>
      <c r="C842" s="14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  <c r="AA842" s="14"/>
      <c r="AB842" s="14"/>
      <c r="AC842" s="14"/>
      <c r="AD842" s="14"/>
      <c r="AE842" s="14"/>
      <c r="AF842" s="14"/>
      <c r="AG842" s="14"/>
      <c r="AH842" s="14"/>
      <c r="AI842" s="14"/>
      <c r="AJ842" s="14"/>
      <c r="AK842" s="14"/>
      <c r="AL842" s="14"/>
    </row>
    <row r="843" ht="14.25" customHeight="1">
      <c r="A843" s="14"/>
      <c r="B843" s="14"/>
      <c r="C843" s="14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  <c r="AA843" s="14"/>
      <c r="AB843" s="14"/>
      <c r="AC843" s="14"/>
      <c r="AD843" s="14"/>
      <c r="AE843" s="14"/>
      <c r="AF843" s="14"/>
      <c r="AG843" s="14"/>
      <c r="AH843" s="14"/>
      <c r="AI843" s="14"/>
      <c r="AJ843" s="14"/>
      <c r="AK843" s="14"/>
      <c r="AL843" s="14"/>
    </row>
    <row r="844" ht="14.25" customHeight="1">
      <c r="A844" s="14"/>
      <c r="B844" s="14"/>
      <c r="C844" s="14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  <c r="AA844" s="14"/>
      <c r="AB844" s="14"/>
      <c r="AC844" s="14"/>
      <c r="AD844" s="14"/>
      <c r="AE844" s="14"/>
      <c r="AF844" s="14"/>
      <c r="AG844" s="14"/>
      <c r="AH844" s="14"/>
      <c r="AI844" s="14"/>
      <c r="AJ844" s="14"/>
      <c r="AK844" s="14"/>
      <c r="AL844" s="14"/>
    </row>
    <row r="845" ht="14.25" customHeight="1">
      <c r="A845" s="14"/>
      <c r="B845" s="14"/>
      <c r="C845" s="14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  <c r="AA845" s="14"/>
      <c r="AB845" s="14"/>
      <c r="AC845" s="14"/>
      <c r="AD845" s="14"/>
      <c r="AE845" s="14"/>
      <c r="AF845" s="14"/>
      <c r="AG845" s="14"/>
      <c r="AH845" s="14"/>
      <c r="AI845" s="14"/>
      <c r="AJ845" s="14"/>
      <c r="AK845" s="14"/>
      <c r="AL845" s="14"/>
    </row>
    <row r="846" ht="14.25" customHeight="1">
      <c r="A846" s="14"/>
      <c r="B846" s="14"/>
      <c r="C846" s="14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  <c r="AA846" s="14"/>
      <c r="AB846" s="14"/>
      <c r="AC846" s="14"/>
      <c r="AD846" s="14"/>
      <c r="AE846" s="14"/>
      <c r="AF846" s="14"/>
      <c r="AG846" s="14"/>
      <c r="AH846" s="14"/>
      <c r="AI846" s="14"/>
      <c r="AJ846" s="14"/>
      <c r="AK846" s="14"/>
      <c r="AL846" s="14"/>
    </row>
    <row r="847" ht="14.25" customHeight="1">
      <c r="A847" s="14"/>
      <c r="B847" s="14"/>
      <c r="C847" s="14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  <c r="AA847" s="14"/>
      <c r="AB847" s="14"/>
      <c r="AC847" s="14"/>
      <c r="AD847" s="14"/>
      <c r="AE847" s="14"/>
      <c r="AF847" s="14"/>
      <c r="AG847" s="14"/>
      <c r="AH847" s="14"/>
      <c r="AI847" s="14"/>
      <c r="AJ847" s="14"/>
      <c r="AK847" s="14"/>
      <c r="AL847" s="14"/>
    </row>
    <row r="848" ht="14.25" customHeight="1">
      <c r="A848" s="14"/>
      <c r="B848" s="14"/>
      <c r="C848" s="14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  <c r="AA848" s="14"/>
      <c r="AB848" s="14"/>
      <c r="AC848" s="14"/>
      <c r="AD848" s="14"/>
      <c r="AE848" s="14"/>
      <c r="AF848" s="14"/>
      <c r="AG848" s="14"/>
      <c r="AH848" s="14"/>
      <c r="AI848" s="14"/>
      <c r="AJ848" s="14"/>
      <c r="AK848" s="14"/>
      <c r="AL848" s="14"/>
    </row>
    <row r="849" ht="14.25" customHeight="1">
      <c r="A849" s="14"/>
      <c r="B849" s="14"/>
      <c r="C849" s="14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  <c r="AA849" s="14"/>
      <c r="AB849" s="14"/>
      <c r="AC849" s="14"/>
      <c r="AD849" s="14"/>
      <c r="AE849" s="14"/>
      <c r="AF849" s="14"/>
      <c r="AG849" s="14"/>
      <c r="AH849" s="14"/>
      <c r="AI849" s="14"/>
      <c r="AJ849" s="14"/>
      <c r="AK849" s="14"/>
      <c r="AL849" s="14"/>
    </row>
    <row r="850" ht="14.25" customHeight="1">
      <c r="A850" s="14"/>
      <c r="B850" s="14"/>
      <c r="C850" s="14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  <c r="AA850" s="14"/>
      <c r="AB850" s="14"/>
      <c r="AC850" s="14"/>
      <c r="AD850" s="14"/>
      <c r="AE850" s="14"/>
      <c r="AF850" s="14"/>
      <c r="AG850" s="14"/>
      <c r="AH850" s="14"/>
      <c r="AI850" s="14"/>
      <c r="AJ850" s="14"/>
      <c r="AK850" s="14"/>
      <c r="AL850" s="14"/>
    </row>
    <row r="851" ht="14.25" customHeight="1">
      <c r="A851" s="14"/>
      <c r="B851" s="14"/>
      <c r="C851" s="14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  <c r="AA851" s="14"/>
      <c r="AB851" s="14"/>
      <c r="AC851" s="14"/>
      <c r="AD851" s="14"/>
      <c r="AE851" s="14"/>
      <c r="AF851" s="14"/>
      <c r="AG851" s="14"/>
      <c r="AH851" s="14"/>
      <c r="AI851" s="14"/>
      <c r="AJ851" s="14"/>
      <c r="AK851" s="14"/>
      <c r="AL851" s="14"/>
    </row>
    <row r="852" ht="14.25" customHeight="1">
      <c r="A852" s="14"/>
      <c r="B852" s="14"/>
      <c r="C852" s="14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  <c r="AA852" s="14"/>
      <c r="AB852" s="14"/>
      <c r="AC852" s="14"/>
      <c r="AD852" s="14"/>
      <c r="AE852" s="14"/>
      <c r="AF852" s="14"/>
      <c r="AG852" s="14"/>
      <c r="AH852" s="14"/>
      <c r="AI852" s="14"/>
      <c r="AJ852" s="14"/>
      <c r="AK852" s="14"/>
      <c r="AL852" s="14"/>
    </row>
    <row r="853" ht="14.25" customHeight="1">
      <c r="A853" s="14"/>
      <c r="B853" s="14"/>
      <c r="C853" s="14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  <c r="AA853" s="14"/>
      <c r="AB853" s="14"/>
      <c r="AC853" s="14"/>
      <c r="AD853" s="14"/>
      <c r="AE853" s="14"/>
      <c r="AF853" s="14"/>
      <c r="AG853" s="14"/>
      <c r="AH853" s="14"/>
      <c r="AI853" s="14"/>
      <c r="AJ853" s="14"/>
      <c r="AK853" s="14"/>
      <c r="AL853" s="14"/>
    </row>
    <row r="854" ht="14.25" customHeight="1">
      <c r="A854" s="14"/>
      <c r="B854" s="14"/>
      <c r="C854" s="14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  <c r="AA854" s="14"/>
      <c r="AB854" s="14"/>
      <c r="AC854" s="14"/>
      <c r="AD854" s="14"/>
      <c r="AE854" s="14"/>
      <c r="AF854" s="14"/>
      <c r="AG854" s="14"/>
      <c r="AH854" s="14"/>
      <c r="AI854" s="14"/>
      <c r="AJ854" s="14"/>
      <c r="AK854" s="14"/>
      <c r="AL854" s="14"/>
    </row>
    <row r="855" ht="14.25" customHeight="1">
      <c r="A855" s="14"/>
      <c r="B855" s="14"/>
      <c r="C855" s="14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  <c r="AA855" s="14"/>
      <c r="AB855" s="14"/>
      <c r="AC855" s="14"/>
      <c r="AD855" s="14"/>
      <c r="AE855" s="14"/>
      <c r="AF855" s="14"/>
      <c r="AG855" s="14"/>
      <c r="AH855" s="14"/>
      <c r="AI855" s="14"/>
      <c r="AJ855" s="14"/>
      <c r="AK855" s="14"/>
      <c r="AL855" s="14"/>
    </row>
    <row r="856" ht="14.25" customHeight="1">
      <c r="A856" s="14"/>
      <c r="B856" s="14"/>
      <c r="C856" s="14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  <c r="AA856" s="14"/>
      <c r="AB856" s="14"/>
      <c r="AC856" s="14"/>
      <c r="AD856" s="14"/>
      <c r="AE856" s="14"/>
      <c r="AF856" s="14"/>
      <c r="AG856" s="14"/>
      <c r="AH856" s="14"/>
      <c r="AI856" s="14"/>
      <c r="AJ856" s="14"/>
      <c r="AK856" s="14"/>
      <c r="AL856" s="14"/>
    </row>
    <row r="857" ht="14.25" customHeight="1">
      <c r="A857" s="14"/>
      <c r="B857" s="14"/>
      <c r="C857" s="14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  <c r="AA857" s="14"/>
      <c r="AB857" s="14"/>
      <c r="AC857" s="14"/>
      <c r="AD857" s="14"/>
      <c r="AE857" s="14"/>
      <c r="AF857" s="14"/>
      <c r="AG857" s="14"/>
      <c r="AH857" s="14"/>
      <c r="AI857" s="14"/>
      <c r="AJ857" s="14"/>
      <c r="AK857" s="14"/>
      <c r="AL857" s="14"/>
    </row>
    <row r="858" ht="14.25" customHeight="1">
      <c r="A858" s="14"/>
      <c r="B858" s="14"/>
      <c r="C858" s="14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4"/>
      <c r="AA858" s="14"/>
      <c r="AB858" s="14"/>
      <c r="AC858" s="14"/>
      <c r="AD858" s="14"/>
      <c r="AE858" s="14"/>
      <c r="AF858" s="14"/>
      <c r="AG858" s="14"/>
      <c r="AH858" s="14"/>
      <c r="AI858" s="14"/>
      <c r="AJ858" s="14"/>
      <c r="AK858" s="14"/>
      <c r="AL858" s="14"/>
    </row>
    <row r="859" ht="14.25" customHeight="1">
      <c r="A859" s="14"/>
      <c r="B859" s="14"/>
      <c r="C859" s="14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4"/>
      <c r="AA859" s="14"/>
      <c r="AB859" s="14"/>
      <c r="AC859" s="14"/>
      <c r="AD859" s="14"/>
      <c r="AE859" s="14"/>
      <c r="AF859" s="14"/>
      <c r="AG859" s="14"/>
      <c r="AH859" s="14"/>
      <c r="AI859" s="14"/>
      <c r="AJ859" s="14"/>
      <c r="AK859" s="14"/>
      <c r="AL859" s="14"/>
    </row>
    <row r="860" ht="14.25" customHeight="1">
      <c r="A860" s="14"/>
      <c r="B860" s="14"/>
      <c r="C860" s="14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  <c r="AA860" s="14"/>
      <c r="AB860" s="14"/>
      <c r="AC860" s="14"/>
      <c r="AD860" s="14"/>
      <c r="AE860" s="14"/>
      <c r="AF860" s="14"/>
      <c r="AG860" s="14"/>
      <c r="AH860" s="14"/>
      <c r="AI860" s="14"/>
      <c r="AJ860" s="14"/>
      <c r="AK860" s="14"/>
      <c r="AL860" s="14"/>
    </row>
    <row r="861" ht="14.25" customHeight="1">
      <c r="A861" s="14"/>
      <c r="B861" s="14"/>
      <c r="C861" s="14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4"/>
      <c r="AA861" s="14"/>
      <c r="AB861" s="14"/>
      <c r="AC861" s="14"/>
      <c r="AD861" s="14"/>
      <c r="AE861" s="14"/>
      <c r="AF861" s="14"/>
      <c r="AG861" s="14"/>
      <c r="AH861" s="14"/>
      <c r="AI861" s="14"/>
      <c r="AJ861" s="14"/>
      <c r="AK861" s="14"/>
      <c r="AL861" s="14"/>
    </row>
    <row r="862" ht="14.25" customHeight="1">
      <c r="A862" s="14"/>
      <c r="B862" s="14"/>
      <c r="C862" s="14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4"/>
      <c r="AA862" s="14"/>
      <c r="AB862" s="14"/>
      <c r="AC862" s="14"/>
      <c r="AD862" s="14"/>
      <c r="AE862" s="14"/>
      <c r="AF862" s="14"/>
      <c r="AG862" s="14"/>
      <c r="AH862" s="14"/>
      <c r="AI862" s="14"/>
      <c r="AJ862" s="14"/>
      <c r="AK862" s="14"/>
      <c r="AL862" s="14"/>
    </row>
    <row r="863" ht="14.25" customHeight="1">
      <c r="A863" s="14"/>
      <c r="B863" s="14"/>
      <c r="C863" s="14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4"/>
      <c r="AA863" s="14"/>
      <c r="AB863" s="14"/>
      <c r="AC863" s="14"/>
      <c r="AD863" s="14"/>
      <c r="AE863" s="14"/>
      <c r="AF863" s="14"/>
      <c r="AG863" s="14"/>
      <c r="AH863" s="14"/>
      <c r="AI863" s="14"/>
      <c r="AJ863" s="14"/>
      <c r="AK863" s="14"/>
      <c r="AL863" s="14"/>
    </row>
    <row r="864" ht="14.25" customHeight="1">
      <c r="A864" s="14"/>
      <c r="B864" s="14"/>
      <c r="C864" s="14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4"/>
      <c r="AA864" s="14"/>
      <c r="AB864" s="14"/>
      <c r="AC864" s="14"/>
      <c r="AD864" s="14"/>
      <c r="AE864" s="14"/>
      <c r="AF864" s="14"/>
      <c r="AG864" s="14"/>
      <c r="AH864" s="14"/>
      <c r="AI864" s="14"/>
      <c r="AJ864" s="14"/>
      <c r="AK864" s="14"/>
      <c r="AL864" s="14"/>
    </row>
    <row r="865" ht="14.25" customHeight="1">
      <c r="A865" s="14"/>
      <c r="B865" s="14"/>
      <c r="C865" s="14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4"/>
      <c r="AA865" s="14"/>
      <c r="AB865" s="14"/>
      <c r="AC865" s="14"/>
      <c r="AD865" s="14"/>
      <c r="AE865" s="14"/>
      <c r="AF865" s="14"/>
      <c r="AG865" s="14"/>
      <c r="AH865" s="14"/>
      <c r="AI865" s="14"/>
      <c r="AJ865" s="14"/>
      <c r="AK865" s="14"/>
      <c r="AL865" s="14"/>
    </row>
    <row r="866" ht="14.25" customHeight="1">
      <c r="A866" s="14"/>
      <c r="B866" s="14"/>
      <c r="C866" s="14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4"/>
      <c r="AA866" s="14"/>
      <c r="AB866" s="14"/>
      <c r="AC866" s="14"/>
      <c r="AD866" s="14"/>
      <c r="AE866" s="14"/>
      <c r="AF866" s="14"/>
      <c r="AG866" s="14"/>
      <c r="AH866" s="14"/>
      <c r="AI866" s="14"/>
      <c r="AJ866" s="14"/>
      <c r="AK866" s="14"/>
      <c r="AL866" s="14"/>
    </row>
    <row r="867" ht="14.25" customHeight="1">
      <c r="A867" s="14"/>
      <c r="B867" s="14"/>
      <c r="C867" s="14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  <c r="AA867" s="14"/>
      <c r="AB867" s="14"/>
      <c r="AC867" s="14"/>
      <c r="AD867" s="14"/>
      <c r="AE867" s="14"/>
      <c r="AF867" s="14"/>
      <c r="AG867" s="14"/>
      <c r="AH867" s="14"/>
      <c r="AI867" s="14"/>
      <c r="AJ867" s="14"/>
      <c r="AK867" s="14"/>
      <c r="AL867" s="14"/>
    </row>
    <row r="868" ht="14.25" customHeight="1">
      <c r="A868" s="14"/>
      <c r="B868" s="14"/>
      <c r="C868" s="14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4"/>
      <c r="AA868" s="14"/>
      <c r="AB868" s="14"/>
      <c r="AC868" s="14"/>
      <c r="AD868" s="14"/>
      <c r="AE868" s="14"/>
      <c r="AF868" s="14"/>
      <c r="AG868" s="14"/>
      <c r="AH868" s="14"/>
      <c r="AI868" s="14"/>
      <c r="AJ868" s="14"/>
      <c r="AK868" s="14"/>
      <c r="AL868" s="14"/>
    </row>
    <row r="869" ht="14.25" customHeight="1">
      <c r="A869" s="14"/>
      <c r="B869" s="14"/>
      <c r="C869" s="14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4"/>
      <c r="AA869" s="14"/>
      <c r="AB869" s="14"/>
      <c r="AC869" s="14"/>
      <c r="AD869" s="14"/>
      <c r="AE869" s="14"/>
      <c r="AF869" s="14"/>
      <c r="AG869" s="14"/>
      <c r="AH869" s="14"/>
      <c r="AI869" s="14"/>
      <c r="AJ869" s="14"/>
      <c r="AK869" s="14"/>
      <c r="AL869" s="14"/>
    </row>
    <row r="870" ht="14.25" customHeight="1">
      <c r="A870" s="14"/>
      <c r="B870" s="14"/>
      <c r="C870" s="14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4"/>
      <c r="AA870" s="14"/>
      <c r="AB870" s="14"/>
      <c r="AC870" s="14"/>
      <c r="AD870" s="14"/>
      <c r="AE870" s="14"/>
      <c r="AF870" s="14"/>
      <c r="AG870" s="14"/>
      <c r="AH870" s="14"/>
      <c r="AI870" s="14"/>
      <c r="AJ870" s="14"/>
      <c r="AK870" s="14"/>
      <c r="AL870" s="14"/>
    </row>
    <row r="871" ht="14.25" customHeight="1">
      <c r="A871" s="14"/>
      <c r="B871" s="14"/>
      <c r="C871" s="14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4"/>
      <c r="AA871" s="14"/>
      <c r="AB871" s="14"/>
      <c r="AC871" s="14"/>
      <c r="AD871" s="14"/>
      <c r="AE871" s="14"/>
      <c r="AF871" s="14"/>
      <c r="AG871" s="14"/>
      <c r="AH871" s="14"/>
      <c r="AI871" s="14"/>
      <c r="AJ871" s="14"/>
      <c r="AK871" s="14"/>
      <c r="AL871" s="14"/>
    </row>
    <row r="872" ht="14.25" customHeight="1">
      <c r="A872" s="14"/>
      <c r="B872" s="14"/>
      <c r="C872" s="14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4"/>
      <c r="AA872" s="14"/>
      <c r="AB872" s="14"/>
      <c r="AC872" s="14"/>
      <c r="AD872" s="14"/>
      <c r="AE872" s="14"/>
      <c r="AF872" s="14"/>
      <c r="AG872" s="14"/>
      <c r="AH872" s="14"/>
      <c r="AI872" s="14"/>
      <c r="AJ872" s="14"/>
      <c r="AK872" s="14"/>
      <c r="AL872" s="14"/>
    </row>
    <row r="873" ht="14.25" customHeight="1">
      <c r="A873" s="14"/>
      <c r="B873" s="14"/>
      <c r="C873" s="14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4"/>
      <c r="AA873" s="14"/>
      <c r="AB873" s="14"/>
      <c r="AC873" s="14"/>
      <c r="AD873" s="14"/>
      <c r="AE873" s="14"/>
      <c r="AF873" s="14"/>
      <c r="AG873" s="14"/>
      <c r="AH873" s="14"/>
      <c r="AI873" s="14"/>
      <c r="AJ873" s="14"/>
      <c r="AK873" s="14"/>
      <c r="AL873" s="14"/>
    </row>
    <row r="874" ht="14.25" customHeight="1">
      <c r="A874" s="14"/>
      <c r="B874" s="14"/>
      <c r="C874" s="14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  <c r="AA874" s="14"/>
      <c r="AB874" s="14"/>
      <c r="AC874" s="14"/>
      <c r="AD874" s="14"/>
      <c r="AE874" s="14"/>
      <c r="AF874" s="14"/>
      <c r="AG874" s="14"/>
      <c r="AH874" s="14"/>
      <c r="AI874" s="14"/>
      <c r="AJ874" s="14"/>
      <c r="AK874" s="14"/>
      <c r="AL874" s="14"/>
    </row>
    <row r="875" ht="14.25" customHeight="1">
      <c r="A875" s="14"/>
      <c r="B875" s="14"/>
      <c r="C875" s="14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4"/>
      <c r="AA875" s="14"/>
      <c r="AB875" s="14"/>
      <c r="AC875" s="14"/>
      <c r="AD875" s="14"/>
      <c r="AE875" s="14"/>
      <c r="AF875" s="14"/>
      <c r="AG875" s="14"/>
      <c r="AH875" s="14"/>
      <c r="AI875" s="14"/>
      <c r="AJ875" s="14"/>
      <c r="AK875" s="14"/>
      <c r="AL875" s="14"/>
    </row>
    <row r="876" ht="14.25" customHeight="1">
      <c r="A876" s="14"/>
      <c r="B876" s="14"/>
      <c r="C876" s="14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4"/>
      <c r="AA876" s="14"/>
      <c r="AB876" s="14"/>
      <c r="AC876" s="14"/>
      <c r="AD876" s="14"/>
      <c r="AE876" s="14"/>
      <c r="AF876" s="14"/>
      <c r="AG876" s="14"/>
      <c r="AH876" s="14"/>
      <c r="AI876" s="14"/>
      <c r="AJ876" s="14"/>
      <c r="AK876" s="14"/>
      <c r="AL876" s="14"/>
    </row>
    <row r="877" ht="14.25" customHeight="1">
      <c r="A877" s="14"/>
      <c r="B877" s="14"/>
      <c r="C877" s="14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4"/>
      <c r="AA877" s="14"/>
      <c r="AB877" s="14"/>
      <c r="AC877" s="14"/>
      <c r="AD877" s="14"/>
      <c r="AE877" s="14"/>
      <c r="AF877" s="14"/>
      <c r="AG877" s="14"/>
      <c r="AH877" s="14"/>
      <c r="AI877" s="14"/>
      <c r="AJ877" s="14"/>
      <c r="AK877" s="14"/>
      <c r="AL877" s="14"/>
    </row>
    <row r="878" ht="14.25" customHeight="1">
      <c r="A878" s="14"/>
      <c r="B878" s="14"/>
      <c r="C878" s="14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4"/>
      <c r="AA878" s="14"/>
      <c r="AB878" s="14"/>
      <c r="AC878" s="14"/>
      <c r="AD878" s="14"/>
      <c r="AE878" s="14"/>
      <c r="AF878" s="14"/>
      <c r="AG878" s="14"/>
      <c r="AH878" s="14"/>
      <c r="AI878" s="14"/>
      <c r="AJ878" s="14"/>
      <c r="AK878" s="14"/>
      <c r="AL878" s="14"/>
    </row>
    <row r="879" ht="14.25" customHeight="1">
      <c r="A879" s="14"/>
      <c r="B879" s="14"/>
      <c r="C879" s="14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4"/>
      <c r="AA879" s="14"/>
      <c r="AB879" s="14"/>
      <c r="AC879" s="14"/>
      <c r="AD879" s="14"/>
      <c r="AE879" s="14"/>
      <c r="AF879" s="14"/>
      <c r="AG879" s="14"/>
      <c r="AH879" s="14"/>
      <c r="AI879" s="14"/>
      <c r="AJ879" s="14"/>
      <c r="AK879" s="14"/>
      <c r="AL879" s="14"/>
    </row>
    <row r="880" ht="14.25" customHeight="1">
      <c r="A880" s="14"/>
      <c r="B880" s="14"/>
      <c r="C880" s="14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4"/>
      <c r="AA880" s="14"/>
      <c r="AB880" s="14"/>
      <c r="AC880" s="14"/>
      <c r="AD880" s="14"/>
      <c r="AE880" s="14"/>
      <c r="AF880" s="14"/>
      <c r="AG880" s="14"/>
      <c r="AH880" s="14"/>
      <c r="AI880" s="14"/>
      <c r="AJ880" s="14"/>
      <c r="AK880" s="14"/>
      <c r="AL880" s="14"/>
    </row>
    <row r="881" ht="14.25" customHeight="1">
      <c r="A881" s="14"/>
      <c r="B881" s="14"/>
      <c r="C881" s="14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  <c r="AA881" s="14"/>
      <c r="AB881" s="14"/>
      <c r="AC881" s="14"/>
      <c r="AD881" s="14"/>
      <c r="AE881" s="14"/>
      <c r="AF881" s="14"/>
      <c r="AG881" s="14"/>
      <c r="AH881" s="14"/>
      <c r="AI881" s="14"/>
      <c r="AJ881" s="14"/>
      <c r="AK881" s="14"/>
      <c r="AL881" s="14"/>
    </row>
    <row r="882" ht="14.25" customHeight="1">
      <c r="A882" s="14"/>
      <c r="B882" s="14"/>
      <c r="C882" s="14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4"/>
      <c r="AA882" s="14"/>
      <c r="AB882" s="14"/>
      <c r="AC882" s="14"/>
      <c r="AD882" s="14"/>
      <c r="AE882" s="14"/>
      <c r="AF882" s="14"/>
      <c r="AG882" s="14"/>
      <c r="AH882" s="14"/>
      <c r="AI882" s="14"/>
      <c r="AJ882" s="14"/>
      <c r="AK882" s="14"/>
      <c r="AL882" s="14"/>
    </row>
    <row r="883" ht="14.25" customHeight="1">
      <c r="A883" s="14"/>
      <c r="B883" s="14"/>
      <c r="C883" s="14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4"/>
      <c r="AA883" s="14"/>
      <c r="AB883" s="14"/>
      <c r="AC883" s="14"/>
      <c r="AD883" s="14"/>
      <c r="AE883" s="14"/>
      <c r="AF883" s="14"/>
      <c r="AG883" s="14"/>
      <c r="AH883" s="14"/>
      <c r="AI883" s="14"/>
      <c r="AJ883" s="14"/>
      <c r="AK883" s="14"/>
      <c r="AL883" s="14"/>
    </row>
    <row r="884" ht="14.25" customHeight="1">
      <c r="A884" s="14"/>
      <c r="B884" s="14"/>
      <c r="C884" s="14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4"/>
      <c r="AA884" s="14"/>
      <c r="AB884" s="14"/>
      <c r="AC884" s="14"/>
      <c r="AD884" s="14"/>
      <c r="AE884" s="14"/>
      <c r="AF884" s="14"/>
      <c r="AG884" s="14"/>
      <c r="AH884" s="14"/>
      <c r="AI884" s="14"/>
      <c r="AJ884" s="14"/>
      <c r="AK884" s="14"/>
      <c r="AL884" s="14"/>
    </row>
    <row r="885" ht="14.25" customHeight="1">
      <c r="A885" s="14"/>
      <c r="B885" s="14"/>
      <c r="C885" s="14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4"/>
      <c r="AA885" s="14"/>
      <c r="AB885" s="14"/>
      <c r="AC885" s="14"/>
      <c r="AD885" s="14"/>
      <c r="AE885" s="14"/>
      <c r="AF885" s="14"/>
      <c r="AG885" s="14"/>
      <c r="AH885" s="14"/>
      <c r="AI885" s="14"/>
      <c r="AJ885" s="14"/>
      <c r="AK885" s="14"/>
      <c r="AL885" s="14"/>
    </row>
    <row r="886" ht="14.25" customHeight="1">
      <c r="A886" s="14"/>
      <c r="B886" s="14"/>
      <c r="C886" s="14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4"/>
      <c r="AA886" s="14"/>
      <c r="AB886" s="14"/>
      <c r="AC886" s="14"/>
      <c r="AD886" s="14"/>
      <c r="AE886" s="14"/>
      <c r="AF886" s="14"/>
      <c r="AG886" s="14"/>
      <c r="AH886" s="14"/>
      <c r="AI886" s="14"/>
      <c r="AJ886" s="14"/>
      <c r="AK886" s="14"/>
      <c r="AL886" s="14"/>
    </row>
    <row r="887" ht="14.25" customHeight="1">
      <c r="A887" s="14"/>
      <c r="B887" s="14"/>
      <c r="C887" s="14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4"/>
      <c r="AA887" s="14"/>
      <c r="AB887" s="14"/>
      <c r="AC887" s="14"/>
      <c r="AD887" s="14"/>
      <c r="AE887" s="14"/>
      <c r="AF887" s="14"/>
      <c r="AG887" s="14"/>
      <c r="AH887" s="14"/>
      <c r="AI887" s="14"/>
      <c r="AJ887" s="14"/>
      <c r="AK887" s="14"/>
      <c r="AL887" s="14"/>
    </row>
    <row r="888" ht="14.25" customHeight="1">
      <c r="A888" s="14"/>
      <c r="B888" s="14"/>
      <c r="C888" s="14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  <c r="AA888" s="14"/>
      <c r="AB888" s="14"/>
      <c r="AC888" s="14"/>
      <c r="AD888" s="14"/>
      <c r="AE888" s="14"/>
      <c r="AF888" s="14"/>
      <c r="AG888" s="14"/>
      <c r="AH888" s="14"/>
      <c r="AI888" s="14"/>
      <c r="AJ888" s="14"/>
      <c r="AK888" s="14"/>
      <c r="AL888" s="14"/>
    </row>
    <row r="889" ht="14.25" customHeight="1">
      <c r="A889" s="14"/>
      <c r="B889" s="14"/>
      <c r="C889" s="14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4"/>
      <c r="AA889" s="14"/>
      <c r="AB889" s="14"/>
      <c r="AC889" s="14"/>
      <c r="AD889" s="14"/>
      <c r="AE889" s="14"/>
      <c r="AF889" s="14"/>
      <c r="AG889" s="14"/>
      <c r="AH889" s="14"/>
      <c r="AI889" s="14"/>
      <c r="AJ889" s="14"/>
      <c r="AK889" s="14"/>
      <c r="AL889" s="14"/>
    </row>
    <row r="890" ht="14.25" customHeight="1">
      <c r="A890" s="14"/>
      <c r="B890" s="14"/>
      <c r="C890" s="14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4"/>
      <c r="AA890" s="14"/>
      <c r="AB890" s="14"/>
      <c r="AC890" s="14"/>
      <c r="AD890" s="14"/>
      <c r="AE890" s="14"/>
      <c r="AF890" s="14"/>
      <c r="AG890" s="14"/>
      <c r="AH890" s="14"/>
      <c r="AI890" s="14"/>
      <c r="AJ890" s="14"/>
      <c r="AK890" s="14"/>
      <c r="AL890" s="14"/>
    </row>
    <row r="891" ht="14.25" customHeight="1">
      <c r="A891" s="14"/>
      <c r="B891" s="14"/>
      <c r="C891" s="14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4"/>
      <c r="AA891" s="14"/>
      <c r="AB891" s="14"/>
      <c r="AC891" s="14"/>
      <c r="AD891" s="14"/>
      <c r="AE891" s="14"/>
      <c r="AF891" s="14"/>
      <c r="AG891" s="14"/>
      <c r="AH891" s="14"/>
      <c r="AI891" s="14"/>
      <c r="AJ891" s="14"/>
      <c r="AK891" s="14"/>
      <c r="AL891" s="14"/>
    </row>
    <row r="892" ht="14.25" customHeight="1">
      <c r="A892" s="14"/>
      <c r="B892" s="14"/>
      <c r="C892" s="14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4"/>
      <c r="AA892" s="14"/>
      <c r="AB892" s="14"/>
      <c r="AC892" s="14"/>
      <c r="AD892" s="14"/>
      <c r="AE892" s="14"/>
      <c r="AF892" s="14"/>
      <c r="AG892" s="14"/>
      <c r="AH892" s="14"/>
      <c r="AI892" s="14"/>
      <c r="AJ892" s="14"/>
      <c r="AK892" s="14"/>
      <c r="AL892" s="14"/>
    </row>
    <row r="893" ht="14.25" customHeight="1">
      <c r="A893" s="14"/>
      <c r="B893" s="14"/>
      <c r="C893" s="14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4"/>
      <c r="AA893" s="14"/>
      <c r="AB893" s="14"/>
      <c r="AC893" s="14"/>
      <c r="AD893" s="14"/>
      <c r="AE893" s="14"/>
      <c r="AF893" s="14"/>
      <c r="AG893" s="14"/>
      <c r="AH893" s="14"/>
      <c r="AI893" s="14"/>
      <c r="AJ893" s="14"/>
      <c r="AK893" s="14"/>
      <c r="AL893" s="14"/>
    </row>
    <row r="894" ht="14.25" customHeight="1">
      <c r="A894" s="14"/>
      <c r="B894" s="14"/>
      <c r="C894" s="14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4"/>
      <c r="AA894" s="14"/>
      <c r="AB894" s="14"/>
      <c r="AC894" s="14"/>
      <c r="AD894" s="14"/>
      <c r="AE894" s="14"/>
      <c r="AF894" s="14"/>
      <c r="AG894" s="14"/>
      <c r="AH894" s="14"/>
      <c r="AI894" s="14"/>
      <c r="AJ894" s="14"/>
      <c r="AK894" s="14"/>
      <c r="AL894" s="14"/>
    </row>
    <row r="895" ht="14.25" customHeight="1">
      <c r="A895" s="14"/>
      <c r="B895" s="14"/>
      <c r="C895" s="14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  <c r="AA895" s="14"/>
      <c r="AB895" s="14"/>
      <c r="AC895" s="14"/>
      <c r="AD895" s="14"/>
      <c r="AE895" s="14"/>
      <c r="AF895" s="14"/>
      <c r="AG895" s="14"/>
      <c r="AH895" s="14"/>
      <c r="AI895" s="14"/>
      <c r="AJ895" s="14"/>
      <c r="AK895" s="14"/>
      <c r="AL895" s="14"/>
    </row>
    <row r="896" ht="14.25" customHeight="1">
      <c r="A896" s="14"/>
      <c r="B896" s="14"/>
      <c r="C896" s="14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  <c r="AA896" s="14"/>
      <c r="AB896" s="14"/>
      <c r="AC896" s="14"/>
      <c r="AD896" s="14"/>
      <c r="AE896" s="14"/>
      <c r="AF896" s="14"/>
      <c r="AG896" s="14"/>
      <c r="AH896" s="14"/>
      <c r="AI896" s="14"/>
      <c r="AJ896" s="14"/>
      <c r="AK896" s="14"/>
      <c r="AL896" s="14"/>
    </row>
    <row r="897" ht="14.25" customHeight="1">
      <c r="A897" s="14"/>
      <c r="B897" s="14"/>
      <c r="C897" s="14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4"/>
      <c r="AA897" s="14"/>
      <c r="AB897" s="14"/>
      <c r="AC897" s="14"/>
      <c r="AD897" s="14"/>
      <c r="AE897" s="14"/>
      <c r="AF897" s="14"/>
      <c r="AG897" s="14"/>
      <c r="AH897" s="14"/>
      <c r="AI897" s="14"/>
      <c r="AJ897" s="14"/>
      <c r="AK897" s="14"/>
      <c r="AL897" s="14"/>
    </row>
    <row r="898" ht="14.25" customHeight="1">
      <c r="A898" s="14"/>
      <c r="B898" s="14"/>
      <c r="C898" s="14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4"/>
      <c r="AA898" s="14"/>
      <c r="AB898" s="14"/>
      <c r="AC898" s="14"/>
      <c r="AD898" s="14"/>
      <c r="AE898" s="14"/>
      <c r="AF898" s="14"/>
      <c r="AG898" s="14"/>
      <c r="AH898" s="14"/>
      <c r="AI898" s="14"/>
      <c r="AJ898" s="14"/>
      <c r="AK898" s="14"/>
      <c r="AL898" s="14"/>
    </row>
    <row r="899" ht="14.25" customHeight="1">
      <c r="A899" s="14"/>
      <c r="B899" s="14"/>
      <c r="C899" s="14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4"/>
      <c r="AA899" s="14"/>
      <c r="AB899" s="14"/>
      <c r="AC899" s="14"/>
      <c r="AD899" s="14"/>
      <c r="AE899" s="14"/>
      <c r="AF899" s="14"/>
      <c r="AG899" s="14"/>
      <c r="AH899" s="14"/>
      <c r="AI899" s="14"/>
      <c r="AJ899" s="14"/>
      <c r="AK899" s="14"/>
      <c r="AL899" s="14"/>
    </row>
    <row r="900" ht="14.25" customHeight="1">
      <c r="A900" s="14"/>
      <c r="B900" s="14"/>
      <c r="C900" s="14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4"/>
      <c r="AA900" s="14"/>
      <c r="AB900" s="14"/>
      <c r="AC900" s="14"/>
      <c r="AD900" s="14"/>
      <c r="AE900" s="14"/>
      <c r="AF900" s="14"/>
      <c r="AG900" s="14"/>
      <c r="AH900" s="14"/>
      <c r="AI900" s="14"/>
      <c r="AJ900" s="14"/>
      <c r="AK900" s="14"/>
      <c r="AL900" s="14"/>
    </row>
    <row r="901" ht="14.25" customHeight="1">
      <c r="A901" s="14"/>
      <c r="B901" s="14"/>
      <c r="C901" s="14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4"/>
      <c r="AA901" s="14"/>
      <c r="AB901" s="14"/>
      <c r="AC901" s="14"/>
      <c r="AD901" s="14"/>
      <c r="AE901" s="14"/>
      <c r="AF901" s="14"/>
      <c r="AG901" s="14"/>
      <c r="AH901" s="14"/>
      <c r="AI901" s="14"/>
      <c r="AJ901" s="14"/>
      <c r="AK901" s="14"/>
      <c r="AL901" s="14"/>
    </row>
    <row r="902" ht="14.25" customHeight="1">
      <c r="A902" s="14"/>
      <c r="B902" s="14"/>
      <c r="C902" s="14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  <c r="AA902" s="14"/>
      <c r="AB902" s="14"/>
      <c r="AC902" s="14"/>
      <c r="AD902" s="14"/>
      <c r="AE902" s="14"/>
      <c r="AF902" s="14"/>
      <c r="AG902" s="14"/>
      <c r="AH902" s="14"/>
      <c r="AI902" s="14"/>
      <c r="AJ902" s="14"/>
      <c r="AK902" s="14"/>
      <c r="AL902" s="14"/>
    </row>
    <row r="903" ht="14.25" customHeight="1">
      <c r="A903" s="14"/>
      <c r="B903" s="14"/>
      <c r="C903" s="14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4"/>
      <c r="AA903" s="14"/>
      <c r="AB903" s="14"/>
      <c r="AC903" s="14"/>
      <c r="AD903" s="14"/>
      <c r="AE903" s="14"/>
      <c r="AF903" s="14"/>
      <c r="AG903" s="14"/>
      <c r="AH903" s="14"/>
      <c r="AI903" s="14"/>
      <c r="AJ903" s="14"/>
      <c r="AK903" s="14"/>
      <c r="AL903" s="14"/>
    </row>
    <row r="904" ht="14.25" customHeight="1">
      <c r="A904" s="14"/>
      <c r="B904" s="14"/>
      <c r="C904" s="14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4"/>
      <c r="AA904" s="14"/>
      <c r="AB904" s="14"/>
      <c r="AC904" s="14"/>
      <c r="AD904" s="14"/>
      <c r="AE904" s="14"/>
      <c r="AF904" s="14"/>
      <c r="AG904" s="14"/>
      <c r="AH904" s="14"/>
      <c r="AI904" s="14"/>
      <c r="AJ904" s="14"/>
      <c r="AK904" s="14"/>
      <c r="AL904" s="14"/>
    </row>
    <row r="905" ht="14.25" customHeight="1">
      <c r="A905" s="14"/>
      <c r="B905" s="14"/>
      <c r="C905" s="14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4"/>
      <c r="AA905" s="14"/>
      <c r="AB905" s="14"/>
      <c r="AC905" s="14"/>
      <c r="AD905" s="14"/>
      <c r="AE905" s="14"/>
      <c r="AF905" s="14"/>
      <c r="AG905" s="14"/>
      <c r="AH905" s="14"/>
      <c r="AI905" s="14"/>
      <c r="AJ905" s="14"/>
      <c r="AK905" s="14"/>
      <c r="AL905" s="14"/>
    </row>
    <row r="906" ht="14.25" customHeight="1">
      <c r="A906" s="14"/>
      <c r="B906" s="14"/>
      <c r="C906" s="14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4"/>
      <c r="AA906" s="14"/>
      <c r="AB906" s="14"/>
      <c r="AC906" s="14"/>
      <c r="AD906" s="14"/>
      <c r="AE906" s="14"/>
      <c r="AF906" s="14"/>
      <c r="AG906" s="14"/>
      <c r="AH906" s="14"/>
      <c r="AI906" s="14"/>
      <c r="AJ906" s="14"/>
      <c r="AK906" s="14"/>
      <c r="AL906" s="14"/>
    </row>
    <row r="907" ht="14.25" customHeight="1">
      <c r="A907" s="14"/>
      <c r="B907" s="14"/>
      <c r="C907" s="14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4"/>
      <c r="AA907" s="14"/>
      <c r="AB907" s="14"/>
      <c r="AC907" s="14"/>
      <c r="AD907" s="14"/>
      <c r="AE907" s="14"/>
      <c r="AF907" s="14"/>
      <c r="AG907" s="14"/>
      <c r="AH907" s="14"/>
      <c r="AI907" s="14"/>
      <c r="AJ907" s="14"/>
      <c r="AK907" s="14"/>
      <c r="AL907" s="14"/>
    </row>
    <row r="908" ht="14.25" customHeight="1">
      <c r="A908" s="14"/>
      <c r="B908" s="14"/>
      <c r="C908" s="14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4"/>
      <c r="AA908" s="14"/>
      <c r="AB908" s="14"/>
      <c r="AC908" s="14"/>
      <c r="AD908" s="14"/>
      <c r="AE908" s="14"/>
      <c r="AF908" s="14"/>
      <c r="AG908" s="14"/>
      <c r="AH908" s="14"/>
      <c r="AI908" s="14"/>
      <c r="AJ908" s="14"/>
      <c r="AK908" s="14"/>
      <c r="AL908" s="14"/>
    </row>
    <row r="909" ht="14.25" customHeight="1">
      <c r="A909" s="14"/>
      <c r="B909" s="14"/>
      <c r="C909" s="14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  <c r="AA909" s="14"/>
      <c r="AB909" s="14"/>
      <c r="AC909" s="14"/>
      <c r="AD909" s="14"/>
      <c r="AE909" s="14"/>
      <c r="AF909" s="14"/>
      <c r="AG909" s="14"/>
      <c r="AH909" s="14"/>
      <c r="AI909" s="14"/>
      <c r="AJ909" s="14"/>
      <c r="AK909" s="14"/>
      <c r="AL909" s="14"/>
    </row>
    <row r="910" ht="14.25" customHeight="1">
      <c r="A910" s="14"/>
      <c r="B910" s="14"/>
      <c r="C910" s="14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4"/>
      <c r="AA910" s="14"/>
      <c r="AB910" s="14"/>
      <c r="AC910" s="14"/>
      <c r="AD910" s="14"/>
      <c r="AE910" s="14"/>
      <c r="AF910" s="14"/>
      <c r="AG910" s="14"/>
      <c r="AH910" s="14"/>
      <c r="AI910" s="14"/>
      <c r="AJ910" s="14"/>
      <c r="AK910" s="14"/>
      <c r="AL910" s="14"/>
    </row>
    <row r="911" ht="14.25" customHeight="1">
      <c r="A911" s="14"/>
      <c r="B911" s="14"/>
      <c r="C911" s="14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4"/>
      <c r="AA911" s="14"/>
      <c r="AB911" s="14"/>
      <c r="AC911" s="14"/>
      <c r="AD911" s="14"/>
      <c r="AE911" s="14"/>
      <c r="AF911" s="14"/>
      <c r="AG911" s="14"/>
      <c r="AH911" s="14"/>
      <c r="AI911" s="14"/>
      <c r="AJ911" s="14"/>
      <c r="AK911" s="14"/>
      <c r="AL911" s="14"/>
    </row>
    <row r="912" ht="14.25" customHeight="1">
      <c r="A912" s="14"/>
      <c r="B912" s="14"/>
      <c r="C912" s="14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4"/>
      <c r="AA912" s="14"/>
      <c r="AB912" s="14"/>
      <c r="AC912" s="14"/>
      <c r="AD912" s="14"/>
      <c r="AE912" s="14"/>
      <c r="AF912" s="14"/>
      <c r="AG912" s="14"/>
      <c r="AH912" s="14"/>
      <c r="AI912" s="14"/>
      <c r="AJ912" s="14"/>
      <c r="AK912" s="14"/>
      <c r="AL912" s="14"/>
    </row>
    <row r="913" ht="14.25" customHeight="1">
      <c r="A913" s="14"/>
      <c r="B913" s="14"/>
      <c r="C913" s="14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4"/>
      <c r="AA913" s="14"/>
      <c r="AB913" s="14"/>
      <c r="AC913" s="14"/>
      <c r="AD913" s="14"/>
      <c r="AE913" s="14"/>
      <c r="AF913" s="14"/>
      <c r="AG913" s="14"/>
      <c r="AH913" s="14"/>
      <c r="AI913" s="14"/>
      <c r="AJ913" s="14"/>
      <c r="AK913" s="14"/>
      <c r="AL913" s="14"/>
    </row>
    <row r="914" ht="14.25" customHeight="1">
      <c r="A914" s="14"/>
      <c r="B914" s="14"/>
      <c r="C914" s="14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4"/>
      <c r="AA914" s="14"/>
      <c r="AB914" s="14"/>
      <c r="AC914" s="14"/>
      <c r="AD914" s="14"/>
      <c r="AE914" s="14"/>
      <c r="AF914" s="14"/>
      <c r="AG914" s="14"/>
      <c r="AH914" s="14"/>
      <c r="AI914" s="14"/>
      <c r="AJ914" s="14"/>
      <c r="AK914" s="14"/>
      <c r="AL914" s="14"/>
    </row>
    <row r="915" ht="14.25" customHeight="1">
      <c r="A915" s="14"/>
      <c r="B915" s="14"/>
      <c r="C915" s="14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4"/>
      <c r="AA915" s="14"/>
      <c r="AB915" s="14"/>
      <c r="AC915" s="14"/>
      <c r="AD915" s="14"/>
      <c r="AE915" s="14"/>
      <c r="AF915" s="14"/>
      <c r="AG915" s="14"/>
      <c r="AH915" s="14"/>
      <c r="AI915" s="14"/>
      <c r="AJ915" s="14"/>
      <c r="AK915" s="14"/>
      <c r="AL915" s="14"/>
    </row>
    <row r="916" ht="14.25" customHeight="1">
      <c r="A916" s="14"/>
      <c r="B916" s="14"/>
      <c r="C916" s="14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  <c r="AA916" s="14"/>
      <c r="AB916" s="14"/>
      <c r="AC916" s="14"/>
      <c r="AD916" s="14"/>
      <c r="AE916" s="14"/>
      <c r="AF916" s="14"/>
      <c r="AG916" s="14"/>
      <c r="AH916" s="14"/>
      <c r="AI916" s="14"/>
      <c r="AJ916" s="14"/>
      <c r="AK916" s="14"/>
      <c r="AL916" s="14"/>
    </row>
    <row r="917" ht="14.25" customHeight="1">
      <c r="A917" s="14"/>
      <c r="B917" s="14"/>
      <c r="C917" s="14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4"/>
      <c r="AA917" s="14"/>
      <c r="AB917" s="14"/>
      <c r="AC917" s="14"/>
      <c r="AD917" s="14"/>
      <c r="AE917" s="14"/>
      <c r="AF917" s="14"/>
      <c r="AG917" s="14"/>
      <c r="AH917" s="14"/>
      <c r="AI917" s="14"/>
      <c r="AJ917" s="14"/>
      <c r="AK917" s="14"/>
      <c r="AL917" s="14"/>
    </row>
    <row r="918" ht="14.25" customHeight="1">
      <c r="A918" s="14"/>
      <c r="B918" s="14"/>
      <c r="C918" s="14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4"/>
      <c r="AA918" s="14"/>
      <c r="AB918" s="14"/>
      <c r="AC918" s="14"/>
      <c r="AD918" s="14"/>
      <c r="AE918" s="14"/>
      <c r="AF918" s="14"/>
      <c r="AG918" s="14"/>
      <c r="AH918" s="14"/>
      <c r="AI918" s="14"/>
      <c r="AJ918" s="14"/>
      <c r="AK918" s="14"/>
      <c r="AL918" s="14"/>
    </row>
    <row r="919" ht="14.25" customHeight="1">
      <c r="A919" s="14"/>
      <c r="B919" s="14"/>
      <c r="C919" s="14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4"/>
      <c r="AA919" s="14"/>
      <c r="AB919" s="14"/>
      <c r="AC919" s="14"/>
      <c r="AD919" s="14"/>
      <c r="AE919" s="14"/>
      <c r="AF919" s="14"/>
      <c r="AG919" s="14"/>
      <c r="AH919" s="14"/>
      <c r="AI919" s="14"/>
      <c r="AJ919" s="14"/>
      <c r="AK919" s="14"/>
      <c r="AL919" s="14"/>
    </row>
    <row r="920" ht="14.25" customHeight="1">
      <c r="A920" s="14"/>
      <c r="B920" s="14"/>
      <c r="C920" s="14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4"/>
      <c r="AA920" s="14"/>
      <c r="AB920" s="14"/>
      <c r="AC920" s="14"/>
      <c r="AD920" s="14"/>
      <c r="AE920" s="14"/>
      <c r="AF920" s="14"/>
      <c r="AG920" s="14"/>
      <c r="AH920" s="14"/>
      <c r="AI920" s="14"/>
      <c r="AJ920" s="14"/>
      <c r="AK920" s="14"/>
      <c r="AL920" s="14"/>
    </row>
    <row r="921" ht="14.25" customHeight="1">
      <c r="A921" s="14"/>
      <c r="B921" s="14"/>
      <c r="C921" s="14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4"/>
      <c r="AA921" s="14"/>
      <c r="AB921" s="14"/>
      <c r="AC921" s="14"/>
      <c r="AD921" s="14"/>
      <c r="AE921" s="14"/>
      <c r="AF921" s="14"/>
      <c r="AG921" s="14"/>
      <c r="AH921" s="14"/>
      <c r="AI921" s="14"/>
      <c r="AJ921" s="14"/>
      <c r="AK921" s="14"/>
      <c r="AL921" s="14"/>
    </row>
    <row r="922" ht="14.25" customHeight="1">
      <c r="A922" s="14"/>
      <c r="B922" s="14"/>
      <c r="C922" s="14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4"/>
      <c r="AA922" s="14"/>
      <c r="AB922" s="14"/>
      <c r="AC922" s="14"/>
      <c r="AD922" s="14"/>
      <c r="AE922" s="14"/>
      <c r="AF922" s="14"/>
      <c r="AG922" s="14"/>
      <c r="AH922" s="14"/>
      <c r="AI922" s="14"/>
      <c r="AJ922" s="14"/>
      <c r="AK922" s="14"/>
      <c r="AL922" s="14"/>
    </row>
    <row r="923" ht="14.25" customHeight="1">
      <c r="A923" s="14"/>
      <c r="B923" s="14"/>
      <c r="C923" s="14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  <c r="AA923" s="14"/>
      <c r="AB923" s="14"/>
      <c r="AC923" s="14"/>
      <c r="AD923" s="14"/>
      <c r="AE923" s="14"/>
      <c r="AF923" s="14"/>
      <c r="AG923" s="14"/>
      <c r="AH923" s="14"/>
      <c r="AI923" s="14"/>
      <c r="AJ923" s="14"/>
      <c r="AK923" s="14"/>
      <c r="AL923" s="14"/>
    </row>
    <row r="924" ht="14.25" customHeight="1">
      <c r="A924" s="14"/>
      <c r="B924" s="14"/>
      <c r="C924" s="14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4"/>
      <c r="AA924" s="14"/>
      <c r="AB924" s="14"/>
      <c r="AC924" s="14"/>
      <c r="AD924" s="14"/>
      <c r="AE924" s="14"/>
      <c r="AF924" s="14"/>
      <c r="AG924" s="14"/>
      <c r="AH924" s="14"/>
      <c r="AI924" s="14"/>
      <c r="AJ924" s="14"/>
      <c r="AK924" s="14"/>
      <c r="AL924" s="14"/>
    </row>
    <row r="925" ht="14.25" customHeight="1">
      <c r="A925" s="14"/>
      <c r="B925" s="14"/>
      <c r="C925" s="14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4"/>
      <c r="AA925" s="14"/>
      <c r="AB925" s="14"/>
      <c r="AC925" s="14"/>
      <c r="AD925" s="14"/>
      <c r="AE925" s="14"/>
      <c r="AF925" s="14"/>
      <c r="AG925" s="14"/>
      <c r="AH925" s="14"/>
      <c r="AI925" s="14"/>
      <c r="AJ925" s="14"/>
      <c r="AK925" s="14"/>
      <c r="AL925" s="14"/>
    </row>
    <row r="926" ht="14.25" customHeight="1">
      <c r="A926" s="14"/>
      <c r="B926" s="14"/>
      <c r="C926" s="14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4"/>
      <c r="AA926" s="14"/>
      <c r="AB926" s="14"/>
      <c r="AC926" s="14"/>
      <c r="AD926" s="14"/>
      <c r="AE926" s="14"/>
      <c r="AF926" s="14"/>
      <c r="AG926" s="14"/>
      <c r="AH926" s="14"/>
      <c r="AI926" s="14"/>
      <c r="AJ926" s="14"/>
      <c r="AK926" s="14"/>
      <c r="AL926" s="14"/>
    </row>
    <row r="927" ht="14.25" customHeight="1">
      <c r="A927" s="14"/>
      <c r="B927" s="14"/>
      <c r="C927" s="14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4"/>
      <c r="AA927" s="14"/>
      <c r="AB927" s="14"/>
      <c r="AC927" s="14"/>
      <c r="AD927" s="14"/>
      <c r="AE927" s="14"/>
      <c r="AF927" s="14"/>
      <c r="AG927" s="14"/>
      <c r="AH927" s="14"/>
      <c r="AI927" s="14"/>
      <c r="AJ927" s="14"/>
      <c r="AK927" s="14"/>
      <c r="AL927" s="14"/>
    </row>
    <row r="928" ht="14.25" customHeight="1">
      <c r="A928" s="14"/>
      <c r="B928" s="14"/>
      <c r="C928" s="14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4"/>
      <c r="AA928" s="14"/>
      <c r="AB928" s="14"/>
      <c r="AC928" s="14"/>
      <c r="AD928" s="14"/>
      <c r="AE928" s="14"/>
      <c r="AF928" s="14"/>
      <c r="AG928" s="14"/>
      <c r="AH928" s="14"/>
      <c r="AI928" s="14"/>
      <c r="AJ928" s="14"/>
      <c r="AK928" s="14"/>
      <c r="AL928" s="14"/>
    </row>
    <row r="929" ht="14.25" customHeight="1">
      <c r="A929" s="14"/>
      <c r="B929" s="14"/>
      <c r="C929" s="14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4"/>
      <c r="AA929" s="14"/>
      <c r="AB929" s="14"/>
      <c r="AC929" s="14"/>
      <c r="AD929" s="14"/>
      <c r="AE929" s="14"/>
      <c r="AF929" s="14"/>
      <c r="AG929" s="14"/>
      <c r="AH929" s="14"/>
      <c r="AI929" s="14"/>
      <c r="AJ929" s="14"/>
      <c r="AK929" s="14"/>
      <c r="AL929" s="14"/>
    </row>
    <row r="930" ht="14.25" customHeight="1">
      <c r="A930" s="14"/>
      <c r="B930" s="14"/>
      <c r="C930" s="14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  <c r="AA930" s="14"/>
      <c r="AB930" s="14"/>
      <c r="AC930" s="14"/>
      <c r="AD930" s="14"/>
      <c r="AE930" s="14"/>
      <c r="AF930" s="14"/>
      <c r="AG930" s="14"/>
      <c r="AH930" s="14"/>
      <c r="AI930" s="14"/>
      <c r="AJ930" s="14"/>
      <c r="AK930" s="14"/>
      <c r="AL930" s="14"/>
    </row>
    <row r="931" ht="14.25" customHeight="1">
      <c r="A931" s="14"/>
      <c r="B931" s="14"/>
      <c r="C931" s="14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4"/>
      <c r="AA931" s="14"/>
      <c r="AB931" s="14"/>
      <c r="AC931" s="14"/>
      <c r="AD931" s="14"/>
      <c r="AE931" s="14"/>
      <c r="AF931" s="14"/>
      <c r="AG931" s="14"/>
      <c r="AH931" s="14"/>
      <c r="AI931" s="14"/>
      <c r="AJ931" s="14"/>
      <c r="AK931" s="14"/>
      <c r="AL931" s="14"/>
    </row>
    <row r="932" ht="14.25" customHeight="1">
      <c r="A932" s="14"/>
      <c r="B932" s="14"/>
      <c r="C932" s="14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4"/>
      <c r="AA932" s="14"/>
      <c r="AB932" s="14"/>
      <c r="AC932" s="14"/>
      <c r="AD932" s="14"/>
      <c r="AE932" s="14"/>
      <c r="AF932" s="14"/>
      <c r="AG932" s="14"/>
      <c r="AH932" s="14"/>
      <c r="AI932" s="14"/>
      <c r="AJ932" s="14"/>
      <c r="AK932" s="14"/>
      <c r="AL932" s="14"/>
    </row>
    <row r="933" ht="14.25" customHeight="1">
      <c r="A933" s="14"/>
      <c r="B933" s="14"/>
      <c r="C933" s="14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4"/>
      <c r="AA933" s="14"/>
      <c r="AB933" s="14"/>
      <c r="AC933" s="14"/>
      <c r="AD933" s="14"/>
      <c r="AE933" s="14"/>
      <c r="AF933" s="14"/>
      <c r="AG933" s="14"/>
      <c r="AH933" s="14"/>
      <c r="AI933" s="14"/>
      <c r="AJ933" s="14"/>
      <c r="AK933" s="14"/>
      <c r="AL933" s="14"/>
    </row>
    <row r="934" ht="14.25" customHeight="1">
      <c r="A934" s="14"/>
      <c r="B934" s="14"/>
      <c r="C934" s="14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4"/>
      <c r="AA934" s="14"/>
      <c r="AB934" s="14"/>
      <c r="AC934" s="14"/>
      <c r="AD934" s="14"/>
      <c r="AE934" s="14"/>
      <c r="AF934" s="14"/>
      <c r="AG934" s="14"/>
      <c r="AH934" s="14"/>
      <c r="AI934" s="14"/>
      <c r="AJ934" s="14"/>
      <c r="AK934" s="14"/>
      <c r="AL934" s="14"/>
    </row>
    <row r="935" ht="14.25" customHeight="1">
      <c r="A935" s="14"/>
      <c r="B935" s="14"/>
      <c r="C935" s="14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  <c r="AA935" s="14"/>
      <c r="AB935" s="14"/>
      <c r="AC935" s="14"/>
      <c r="AD935" s="14"/>
      <c r="AE935" s="14"/>
      <c r="AF935" s="14"/>
      <c r="AG935" s="14"/>
      <c r="AH935" s="14"/>
      <c r="AI935" s="14"/>
      <c r="AJ935" s="14"/>
      <c r="AK935" s="14"/>
      <c r="AL935" s="14"/>
    </row>
    <row r="936" ht="14.25" customHeight="1">
      <c r="A936" s="14"/>
      <c r="B936" s="14"/>
      <c r="C936" s="14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  <c r="AA936" s="14"/>
      <c r="AB936" s="14"/>
      <c r="AC936" s="14"/>
      <c r="AD936" s="14"/>
      <c r="AE936" s="14"/>
      <c r="AF936" s="14"/>
      <c r="AG936" s="14"/>
      <c r="AH936" s="14"/>
      <c r="AI936" s="14"/>
      <c r="AJ936" s="14"/>
      <c r="AK936" s="14"/>
      <c r="AL936" s="14"/>
    </row>
    <row r="937" ht="14.25" customHeight="1">
      <c r="A937" s="14"/>
      <c r="B937" s="14"/>
      <c r="C937" s="14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  <c r="AA937" s="14"/>
      <c r="AB937" s="14"/>
      <c r="AC937" s="14"/>
      <c r="AD937" s="14"/>
      <c r="AE937" s="14"/>
      <c r="AF937" s="14"/>
      <c r="AG937" s="14"/>
      <c r="AH937" s="14"/>
      <c r="AI937" s="14"/>
      <c r="AJ937" s="14"/>
      <c r="AK937" s="14"/>
      <c r="AL937" s="14"/>
    </row>
    <row r="938" ht="14.25" customHeight="1">
      <c r="A938" s="14"/>
      <c r="B938" s="14"/>
      <c r="C938" s="14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  <c r="AA938" s="14"/>
      <c r="AB938" s="14"/>
      <c r="AC938" s="14"/>
      <c r="AD938" s="14"/>
      <c r="AE938" s="14"/>
      <c r="AF938" s="14"/>
      <c r="AG938" s="14"/>
      <c r="AH938" s="14"/>
      <c r="AI938" s="14"/>
      <c r="AJ938" s="14"/>
      <c r="AK938" s="14"/>
      <c r="AL938" s="14"/>
    </row>
    <row r="939" ht="14.25" customHeight="1">
      <c r="A939" s="14"/>
      <c r="B939" s="14"/>
      <c r="C939" s="14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4"/>
      <c r="AA939" s="14"/>
      <c r="AB939" s="14"/>
      <c r="AC939" s="14"/>
      <c r="AD939" s="14"/>
      <c r="AE939" s="14"/>
      <c r="AF939" s="14"/>
      <c r="AG939" s="14"/>
      <c r="AH939" s="14"/>
      <c r="AI939" s="14"/>
      <c r="AJ939" s="14"/>
      <c r="AK939" s="14"/>
      <c r="AL939" s="14"/>
    </row>
    <row r="940" ht="14.25" customHeight="1">
      <c r="A940" s="14"/>
      <c r="B940" s="14"/>
      <c r="C940" s="14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4"/>
      <c r="AA940" s="14"/>
      <c r="AB940" s="14"/>
      <c r="AC940" s="14"/>
      <c r="AD940" s="14"/>
      <c r="AE940" s="14"/>
      <c r="AF940" s="14"/>
      <c r="AG940" s="14"/>
      <c r="AH940" s="14"/>
      <c r="AI940" s="14"/>
      <c r="AJ940" s="14"/>
      <c r="AK940" s="14"/>
      <c r="AL940" s="14"/>
    </row>
    <row r="941" ht="14.25" customHeight="1">
      <c r="A941" s="14"/>
      <c r="B941" s="14"/>
      <c r="C941" s="14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4"/>
      <c r="AA941" s="14"/>
      <c r="AB941" s="14"/>
      <c r="AC941" s="14"/>
      <c r="AD941" s="14"/>
      <c r="AE941" s="14"/>
      <c r="AF941" s="14"/>
      <c r="AG941" s="14"/>
      <c r="AH941" s="14"/>
      <c r="AI941" s="14"/>
      <c r="AJ941" s="14"/>
      <c r="AK941" s="14"/>
      <c r="AL941" s="14"/>
    </row>
    <row r="942" ht="14.25" customHeight="1">
      <c r="A942" s="14"/>
      <c r="B942" s="14"/>
      <c r="C942" s="14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4"/>
      <c r="AA942" s="14"/>
      <c r="AB942" s="14"/>
      <c r="AC942" s="14"/>
      <c r="AD942" s="14"/>
      <c r="AE942" s="14"/>
      <c r="AF942" s="14"/>
      <c r="AG942" s="14"/>
      <c r="AH942" s="14"/>
      <c r="AI942" s="14"/>
      <c r="AJ942" s="14"/>
      <c r="AK942" s="14"/>
      <c r="AL942" s="14"/>
    </row>
    <row r="943" ht="14.25" customHeight="1">
      <c r="A943" s="14"/>
      <c r="B943" s="14"/>
      <c r="C943" s="14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4"/>
      <c r="AA943" s="14"/>
      <c r="AB943" s="14"/>
      <c r="AC943" s="14"/>
      <c r="AD943" s="14"/>
      <c r="AE943" s="14"/>
      <c r="AF943" s="14"/>
      <c r="AG943" s="14"/>
      <c r="AH943" s="14"/>
      <c r="AI943" s="14"/>
      <c r="AJ943" s="14"/>
      <c r="AK943" s="14"/>
      <c r="AL943" s="14"/>
    </row>
    <row r="944" ht="14.25" customHeight="1">
      <c r="A944" s="14"/>
      <c r="B944" s="14"/>
      <c r="C944" s="14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  <c r="AA944" s="14"/>
      <c r="AB944" s="14"/>
      <c r="AC944" s="14"/>
      <c r="AD944" s="14"/>
      <c r="AE944" s="14"/>
      <c r="AF944" s="14"/>
      <c r="AG944" s="14"/>
      <c r="AH944" s="14"/>
      <c r="AI944" s="14"/>
      <c r="AJ944" s="14"/>
      <c r="AK944" s="14"/>
      <c r="AL944" s="14"/>
    </row>
    <row r="945" ht="14.25" customHeight="1">
      <c r="A945" s="14"/>
      <c r="B945" s="14"/>
      <c r="C945" s="14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4"/>
      <c r="AA945" s="14"/>
      <c r="AB945" s="14"/>
      <c r="AC945" s="14"/>
      <c r="AD945" s="14"/>
      <c r="AE945" s="14"/>
      <c r="AF945" s="14"/>
      <c r="AG945" s="14"/>
      <c r="AH945" s="14"/>
      <c r="AI945" s="14"/>
      <c r="AJ945" s="14"/>
      <c r="AK945" s="14"/>
      <c r="AL945" s="14"/>
    </row>
    <row r="946" ht="14.25" customHeight="1">
      <c r="A946" s="14"/>
      <c r="B946" s="14"/>
      <c r="C946" s="14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4"/>
      <c r="AA946" s="14"/>
      <c r="AB946" s="14"/>
      <c r="AC946" s="14"/>
      <c r="AD946" s="14"/>
      <c r="AE946" s="14"/>
      <c r="AF946" s="14"/>
      <c r="AG946" s="14"/>
      <c r="AH946" s="14"/>
      <c r="AI946" s="14"/>
      <c r="AJ946" s="14"/>
      <c r="AK946" s="14"/>
      <c r="AL946" s="14"/>
    </row>
    <row r="947" ht="14.25" customHeight="1">
      <c r="A947" s="14"/>
      <c r="B947" s="14"/>
      <c r="C947" s="14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4"/>
      <c r="AA947" s="14"/>
      <c r="AB947" s="14"/>
      <c r="AC947" s="14"/>
      <c r="AD947" s="14"/>
      <c r="AE947" s="14"/>
      <c r="AF947" s="14"/>
      <c r="AG947" s="14"/>
      <c r="AH947" s="14"/>
      <c r="AI947" s="14"/>
      <c r="AJ947" s="14"/>
      <c r="AK947" s="14"/>
      <c r="AL947" s="14"/>
    </row>
    <row r="948" ht="14.25" customHeight="1">
      <c r="A948" s="14"/>
      <c r="B948" s="14"/>
      <c r="C948" s="14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4"/>
      <c r="AA948" s="14"/>
      <c r="AB948" s="14"/>
      <c r="AC948" s="14"/>
      <c r="AD948" s="14"/>
      <c r="AE948" s="14"/>
      <c r="AF948" s="14"/>
      <c r="AG948" s="14"/>
      <c r="AH948" s="14"/>
      <c r="AI948" s="14"/>
      <c r="AJ948" s="14"/>
      <c r="AK948" s="14"/>
      <c r="AL948" s="14"/>
    </row>
    <row r="949" ht="14.25" customHeight="1">
      <c r="A949" s="14"/>
      <c r="B949" s="14"/>
      <c r="C949" s="14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4"/>
      <c r="AA949" s="14"/>
      <c r="AB949" s="14"/>
      <c r="AC949" s="14"/>
      <c r="AD949" s="14"/>
      <c r="AE949" s="14"/>
      <c r="AF949" s="14"/>
      <c r="AG949" s="14"/>
      <c r="AH949" s="14"/>
      <c r="AI949" s="14"/>
      <c r="AJ949" s="14"/>
      <c r="AK949" s="14"/>
      <c r="AL949" s="14"/>
    </row>
    <row r="950" ht="14.25" customHeight="1">
      <c r="A950" s="14"/>
      <c r="B950" s="14"/>
      <c r="C950" s="14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4"/>
      <c r="AA950" s="14"/>
      <c r="AB950" s="14"/>
      <c r="AC950" s="14"/>
      <c r="AD950" s="14"/>
      <c r="AE950" s="14"/>
      <c r="AF950" s="14"/>
      <c r="AG950" s="14"/>
      <c r="AH950" s="14"/>
      <c r="AI950" s="14"/>
      <c r="AJ950" s="14"/>
      <c r="AK950" s="14"/>
      <c r="AL950" s="14"/>
    </row>
    <row r="951" ht="14.25" customHeight="1">
      <c r="A951" s="14"/>
      <c r="B951" s="14"/>
      <c r="C951" s="14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  <c r="AA951" s="14"/>
      <c r="AB951" s="14"/>
      <c r="AC951" s="14"/>
      <c r="AD951" s="14"/>
      <c r="AE951" s="14"/>
      <c r="AF951" s="14"/>
      <c r="AG951" s="14"/>
      <c r="AH951" s="14"/>
      <c r="AI951" s="14"/>
      <c r="AJ951" s="14"/>
      <c r="AK951" s="14"/>
      <c r="AL951" s="14"/>
    </row>
    <row r="952" ht="14.25" customHeight="1">
      <c r="A952" s="14"/>
      <c r="B952" s="14"/>
      <c r="C952" s="14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4"/>
      <c r="AA952" s="14"/>
      <c r="AB952" s="14"/>
      <c r="AC952" s="14"/>
      <c r="AD952" s="14"/>
      <c r="AE952" s="14"/>
      <c r="AF952" s="14"/>
      <c r="AG952" s="14"/>
      <c r="AH952" s="14"/>
      <c r="AI952" s="14"/>
      <c r="AJ952" s="14"/>
      <c r="AK952" s="14"/>
      <c r="AL952" s="14"/>
    </row>
    <row r="953" ht="14.25" customHeight="1">
      <c r="A953" s="14"/>
      <c r="B953" s="14"/>
      <c r="C953" s="14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4"/>
      <c r="AA953" s="14"/>
      <c r="AB953" s="14"/>
      <c r="AC953" s="14"/>
      <c r="AD953" s="14"/>
      <c r="AE953" s="14"/>
      <c r="AF953" s="14"/>
      <c r="AG953" s="14"/>
      <c r="AH953" s="14"/>
      <c r="AI953" s="14"/>
      <c r="AJ953" s="14"/>
      <c r="AK953" s="14"/>
      <c r="AL953" s="14"/>
    </row>
    <row r="954" ht="14.25" customHeight="1">
      <c r="A954" s="14"/>
      <c r="B954" s="14"/>
      <c r="C954" s="14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  <c r="AA954" s="14"/>
      <c r="AB954" s="14"/>
      <c r="AC954" s="14"/>
      <c r="AD954" s="14"/>
      <c r="AE954" s="14"/>
      <c r="AF954" s="14"/>
      <c r="AG954" s="14"/>
      <c r="AH954" s="14"/>
      <c r="AI954" s="14"/>
      <c r="AJ954" s="14"/>
      <c r="AK954" s="14"/>
      <c r="AL954" s="14"/>
    </row>
    <row r="955" ht="14.25" customHeight="1">
      <c r="A955" s="14"/>
      <c r="B955" s="14"/>
      <c r="C955" s="14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4"/>
      <c r="AA955" s="14"/>
      <c r="AB955" s="14"/>
      <c r="AC955" s="14"/>
      <c r="AD955" s="14"/>
      <c r="AE955" s="14"/>
      <c r="AF955" s="14"/>
      <c r="AG955" s="14"/>
      <c r="AH955" s="14"/>
      <c r="AI955" s="14"/>
      <c r="AJ955" s="14"/>
      <c r="AK955" s="14"/>
      <c r="AL955" s="14"/>
    </row>
    <row r="956" ht="14.25" customHeight="1">
      <c r="A956" s="14"/>
      <c r="B956" s="14"/>
      <c r="C956" s="14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4"/>
      <c r="AA956" s="14"/>
      <c r="AB956" s="14"/>
      <c r="AC956" s="14"/>
      <c r="AD956" s="14"/>
      <c r="AE956" s="14"/>
      <c r="AF956" s="14"/>
      <c r="AG956" s="14"/>
      <c r="AH956" s="14"/>
      <c r="AI956" s="14"/>
      <c r="AJ956" s="14"/>
      <c r="AK956" s="14"/>
      <c r="AL956" s="14"/>
    </row>
    <row r="957" ht="14.25" customHeight="1">
      <c r="A957" s="14"/>
      <c r="B957" s="14"/>
      <c r="C957" s="14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4"/>
      <c r="AA957" s="14"/>
      <c r="AB957" s="14"/>
      <c r="AC957" s="14"/>
      <c r="AD957" s="14"/>
      <c r="AE957" s="14"/>
      <c r="AF957" s="14"/>
      <c r="AG957" s="14"/>
      <c r="AH957" s="14"/>
      <c r="AI957" s="14"/>
      <c r="AJ957" s="14"/>
      <c r="AK957" s="14"/>
      <c r="AL957" s="14"/>
    </row>
    <row r="958" ht="14.25" customHeight="1">
      <c r="A958" s="14"/>
      <c r="B958" s="14"/>
      <c r="C958" s="14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  <c r="AA958" s="14"/>
      <c r="AB958" s="14"/>
      <c r="AC958" s="14"/>
      <c r="AD958" s="14"/>
      <c r="AE958" s="14"/>
      <c r="AF958" s="14"/>
      <c r="AG958" s="14"/>
      <c r="AH958" s="14"/>
      <c r="AI958" s="14"/>
      <c r="AJ958" s="14"/>
      <c r="AK958" s="14"/>
      <c r="AL958" s="14"/>
    </row>
    <row r="959" ht="14.25" customHeight="1">
      <c r="A959" s="1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4"/>
      <c r="AA959" s="14"/>
      <c r="AB959" s="14"/>
      <c r="AC959" s="14"/>
      <c r="AD959" s="14"/>
      <c r="AE959" s="14"/>
      <c r="AF959" s="14"/>
      <c r="AG959" s="14"/>
      <c r="AH959" s="14"/>
      <c r="AI959" s="14"/>
      <c r="AJ959" s="14"/>
      <c r="AK959" s="14"/>
      <c r="AL959" s="14"/>
    </row>
    <row r="960" ht="14.25" customHeight="1">
      <c r="A960" s="14"/>
      <c r="B960" s="14"/>
      <c r="C960" s="14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4"/>
      <c r="AA960" s="14"/>
      <c r="AB960" s="14"/>
      <c r="AC960" s="14"/>
      <c r="AD960" s="14"/>
      <c r="AE960" s="14"/>
      <c r="AF960" s="14"/>
      <c r="AG960" s="14"/>
      <c r="AH960" s="14"/>
      <c r="AI960" s="14"/>
      <c r="AJ960" s="14"/>
      <c r="AK960" s="14"/>
      <c r="AL960" s="14"/>
    </row>
    <row r="961" ht="14.25" customHeight="1">
      <c r="A961" s="14"/>
      <c r="B961" s="14"/>
      <c r="C961" s="14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  <c r="AA961" s="14"/>
      <c r="AB961" s="14"/>
      <c r="AC961" s="14"/>
      <c r="AD961" s="14"/>
      <c r="AE961" s="14"/>
      <c r="AF961" s="14"/>
      <c r="AG961" s="14"/>
      <c r="AH961" s="14"/>
      <c r="AI961" s="14"/>
      <c r="AJ961" s="14"/>
      <c r="AK961" s="14"/>
      <c r="AL961" s="14"/>
    </row>
    <row r="962" ht="14.25" customHeight="1">
      <c r="A962" s="14"/>
      <c r="B962" s="14"/>
      <c r="C962" s="14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  <c r="AA962" s="14"/>
      <c r="AB962" s="14"/>
      <c r="AC962" s="14"/>
      <c r="AD962" s="14"/>
      <c r="AE962" s="14"/>
      <c r="AF962" s="14"/>
      <c r="AG962" s="14"/>
      <c r="AH962" s="14"/>
      <c r="AI962" s="14"/>
      <c r="AJ962" s="14"/>
      <c r="AK962" s="14"/>
      <c r="AL962" s="14"/>
    </row>
    <row r="963" ht="14.25" customHeight="1">
      <c r="A963" s="14"/>
      <c r="B963" s="14"/>
      <c r="C963" s="14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  <c r="AA963" s="14"/>
      <c r="AB963" s="14"/>
      <c r="AC963" s="14"/>
      <c r="AD963" s="14"/>
      <c r="AE963" s="14"/>
      <c r="AF963" s="14"/>
      <c r="AG963" s="14"/>
      <c r="AH963" s="14"/>
      <c r="AI963" s="14"/>
      <c r="AJ963" s="14"/>
      <c r="AK963" s="14"/>
      <c r="AL963" s="14"/>
    </row>
    <row r="964" ht="14.25" customHeight="1">
      <c r="A964" s="14"/>
      <c r="B964" s="14"/>
      <c r="C964" s="14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  <c r="AA964" s="14"/>
      <c r="AB964" s="14"/>
      <c r="AC964" s="14"/>
      <c r="AD964" s="14"/>
      <c r="AE964" s="14"/>
      <c r="AF964" s="14"/>
      <c r="AG964" s="14"/>
      <c r="AH964" s="14"/>
      <c r="AI964" s="14"/>
      <c r="AJ964" s="14"/>
      <c r="AK964" s="14"/>
      <c r="AL964" s="14"/>
    </row>
    <row r="965" ht="14.25" customHeight="1">
      <c r="A965" s="14"/>
      <c r="B965" s="14"/>
      <c r="C965" s="14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  <c r="AA965" s="14"/>
      <c r="AB965" s="14"/>
      <c r="AC965" s="14"/>
      <c r="AD965" s="14"/>
      <c r="AE965" s="14"/>
      <c r="AF965" s="14"/>
      <c r="AG965" s="14"/>
      <c r="AH965" s="14"/>
      <c r="AI965" s="14"/>
      <c r="AJ965" s="14"/>
      <c r="AK965" s="14"/>
      <c r="AL965" s="14"/>
    </row>
    <row r="966" ht="14.25" customHeight="1">
      <c r="A966" s="14"/>
      <c r="B966" s="14"/>
      <c r="C966" s="14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4"/>
      <c r="AA966" s="14"/>
      <c r="AB966" s="14"/>
      <c r="AC966" s="14"/>
      <c r="AD966" s="14"/>
      <c r="AE966" s="14"/>
      <c r="AF966" s="14"/>
      <c r="AG966" s="14"/>
      <c r="AH966" s="14"/>
      <c r="AI966" s="14"/>
      <c r="AJ966" s="14"/>
      <c r="AK966" s="14"/>
      <c r="AL966" s="14"/>
    </row>
    <row r="967" ht="14.25" customHeight="1">
      <c r="A967" s="14"/>
      <c r="B967" s="14"/>
      <c r="C967" s="14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4"/>
      <c r="AA967" s="14"/>
      <c r="AB967" s="14"/>
      <c r="AC967" s="14"/>
      <c r="AD967" s="14"/>
      <c r="AE967" s="14"/>
      <c r="AF967" s="14"/>
      <c r="AG967" s="14"/>
      <c r="AH967" s="14"/>
      <c r="AI967" s="14"/>
      <c r="AJ967" s="14"/>
      <c r="AK967" s="14"/>
      <c r="AL967" s="14"/>
    </row>
    <row r="968" ht="14.25" customHeight="1">
      <c r="A968" s="14"/>
      <c r="B968" s="14"/>
      <c r="C968" s="14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4"/>
      <c r="AA968" s="14"/>
      <c r="AB968" s="14"/>
      <c r="AC968" s="14"/>
      <c r="AD968" s="14"/>
      <c r="AE968" s="14"/>
      <c r="AF968" s="14"/>
      <c r="AG968" s="14"/>
      <c r="AH968" s="14"/>
      <c r="AI968" s="14"/>
      <c r="AJ968" s="14"/>
      <c r="AK968" s="14"/>
      <c r="AL968" s="14"/>
    </row>
    <row r="969" ht="14.25" customHeight="1">
      <c r="A969" s="14"/>
      <c r="B969" s="14"/>
      <c r="C969" s="14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4"/>
      <c r="AA969" s="14"/>
      <c r="AB969" s="14"/>
      <c r="AC969" s="14"/>
      <c r="AD969" s="14"/>
      <c r="AE969" s="14"/>
      <c r="AF969" s="14"/>
      <c r="AG969" s="14"/>
      <c r="AH969" s="14"/>
      <c r="AI969" s="14"/>
      <c r="AJ969" s="14"/>
      <c r="AK969" s="14"/>
      <c r="AL969" s="14"/>
    </row>
    <row r="970" ht="14.25" customHeight="1">
      <c r="A970" s="14"/>
      <c r="B970" s="14"/>
      <c r="C970" s="14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4"/>
      <c r="AA970" s="14"/>
      <c r="AB970" s="14"/>
      <c r="AC970" s="14"/>
      <c r="AD970" s="14"/>
      <c r="AE970" s="14"/>
      <c r="AF970" s="14"/>
      <c r="AG970" s="14"/>
      <c r="AH970" s="14"/>
      <c r="AI970" s="14"/>
      <c r="AJ970" s="14"/>
      <c r="AK970" s="14"/>
      <c r="AL970" s="14"/>
    </row>
    <row r="971" ht="14.25" customHeight="1">
      <c r="A971" s="14"/>
      <c r="B971" s="14"/>
      <c r="C971" s="14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4"/>
      <c r="AA971" s="14"/>
      <c r="AB971" s="14"/>
      <c r="AC971" s="14"/>
      <c r="AD971" s="14"/>
      <c r="AE971" s="14"/>
      <c r="AF971" s="14"/>
      <c r="AG971" s="14"/>
      <c r="AH971" s="14"/>
      <c r="AI971" s="14"/>
      <c r="AJ971" s="14"/>
      <c r="AK971" s="14"/>
      <c r="AL971" s="14"/>
    </row>
    <row r="972" ht="14.25" customHeight="1">
      <c r="A972" s="14"/>
      <c r="B972" s="14"/>
      <c r="C972" s="14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  <c r="AA972" s="14"/>
      <c r="AB972" s="14"/>
      <c r="AC972" s="14"/>
      <c r="AD972" s="14"/>
      <c r="AE972" s="14"/>
      <c r="AF972" s="14"/>
      <c r="AG972" s="14"/>
      <c r="AH972" s="14"/>
      <c r="AI972" s="14"/>
      <c r="AJ972" s="14"/>
      <c r="AK972" s="14"/>
      <c r="AL972" s="14"/>
    </row>
    <row r="973" ht="14.25" customHeight="1">
      <c r="A973" s="14"/>
      <c r="B973" s="14"/>
      <c r="C973" s="14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4"/>
      <c r="AA973" s="14"/>
      <c r="AB973" s="14"/>
      <c r="AC973" s="14"/>
      <c r="AD973" s="14"/>
      <c r="AE973" s="14"/>
      <c r="AF973" s="14"/>
      <c r="AG973" s="14"/>
      <c r="AH973" s="14"/>
      <c r="AI973" s="14"/>
      <c r="AJ973" s="14"/>
      <c r="AK973" s="14"/>
      <c r="AL973" s="14"/>
    </row>
    <row r="974" ht="14.25" customHeight="1">
      <c r="A974" s="14"/>
      <c r="B974" s="14"/>
      <c r="C974" s="14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  <c r="Y974" s="14"/>
      <c r="Z974" s="14"/>
      <c r="AA974" s="14"/>
      <c r="AB974" s="14"/>
      <c r="AC974" s="14"/>
      <c r="AD974" s="14"/>
      <c r="AE974" s="14"/>
      <c r="AF974" s="14"/>
      <c r="AG974" s="14"/>
      <c r="AH974" s="14"/>
      <c r="AI974" s="14"/>
      <c r="AJ974" s="14"/>
      <c r="AK974" s="14"/>
      <c r="AL974" s="14"/>
    </row>
    <row r="975" ht="14.25" customHeight="1">
      <c r="A975" s="14"/>
      <c r="B975" s="14"/>
      <c r="C975" s="14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  <c r="Y975" s="14"/>
      <c r="Z975" s="14"/>
      <c r="AA975" s="14"/>
      <c r="AB975" s="14"/>
      <c r="AC975" s="14"/>
      <c r="AD975" s="14"/>
      <c r="AE975" s="14"/>
      <c r="AF975" s="14"/>
      <c r="AG975" s="14"/>
      <c r="AH975" s="14"/>
      <c r="AI975" s="14"/>
      <c r="AJ975" s="14"/>
      <c r="AK975" s="14"/>
      <c r="AL975" s="14"/>
    </row>
    <row r="976" ht="14.25" customHeight="1">
      <c r="A976" s="14"/>
      <c r="B976" s="14"/>
      <c r="C976" s="14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  <c r="Y976" s="14"/>
      <c r="Z976" s="14"/>
      <c r="AA976" s="14"/>
      <c r="AB976" s="14"/>
      <c r="AC976" s="14"/>
      <c r="AD976" s="14"/>
      <c r="AE976" s="14"/>
      <c r="AF976" s="14"/>
      <c r="AG976" s="14"/>
      <c r="AH976" s="14"/>
      <c r="AI976" s="14"/>
      <c r="AJ976" s="14"/>
      <c r="AK976" s="14"/>
      <c r="AL976" s="14"/>
    </row>
    <row r="977" ht="14.25" customHeight="1">
      <c r="A977" s="14"/>
      <c r="B977" s="14"/>
      <c r="C977" s="14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  <c r="Y977" s="14"/>
      <c r="Z977" s="14"/>
      <c r="AA977" s="14"/>
      <c r="AB977" s="14"/>
      <c r="AC977" s="14"/>
      <c r="AD977" s="14"/>
      <c r="AE977" s="14"/>
      <c r="AF977" s="14"/>
      <c r="AG977" s="14"/>
      <c r="AH977" s="14"/>
      <c r="AI977" s="14"/>
      <c r="AJ977" s="14"/>
      <c r="AK977" s="14"/>
      <c r="AL977" s="14"/>
    </row>
    <row r="978" ht="14.25" customHeight="1">
      <c r="A978" s="14"/>
      <c r="B978" s="14"/>
      <c r="C978" s="14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  <c r="Y978" s="14"/>
      <c r="Z978" s="14"/>
      <c r="AA978" s="14"/>
      <c r="AB978" s="14"/>
      <c r="AC978" s="14"/>
      <c r="AD978" s="14"/>
      <c r="AE978" s="14"/>
      <c r="AF978" s="14"/>
      <c r="AG978" s="14"/>
      <c r="AH978" s="14"/>
      <c r="AI978" s="14"/>
      <c r="AJ978" s="14"/>
      <c r="AK978" s="14"/>
      <c r="AL978" s="14"/>
    </row>
    <row r="979" ht="14.25" customHeight="1">
      <c r="A979" s="14"/>
      <c r="B979" s="14"/>
      <c r="C979" s="14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4"/>
      <c r="AA979" s="14"/>
      <c r="AB979" s="14"/>
      <c r="AC979" s="14"/>
      <c r="AD979" s="14"/>
      <c r="AE979" s="14"/>
      <c r="AF979" s="14"/>
      <c r="AG979" s="14"/>
      <c r="AH979" s="14"/>
      <c r="AI979" s="14"/>
      <c r="AJ979" s="14"/>
      <c r="AK979" s="14"/>
      <c r="AL979" s="14"/>
    </row>
    <row r="980" ht="14.25" customHeight="1">
      <c r="A980" s="14"/>
      <c r="B980" s="14"/>
      <c r="C980" s="14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  <c r="Y980" s="14"/>
      <c r="Z980" s="14"/>
      <c r="AA980" s="14"/>
      <c r="AB980" s="14"/>
      <c r="AC980" s="14"/>
      <c r="AD980" s="14"/>
      <c r="AE980" s="14"/>
      <c r="AF980" s="14"/>
      <c r="AG980" s="14"/>
      <c r="AH980" s="14"/>
      <c r="AI980" s="14"/>
      <c r="AJ980" s="14"/>
      <c r="AK980" s="14"/>
      <c r="AL980" s="14"/>
    </row>
    <row r="981" ht="14.25" customHeight="1">
      <c r="A981" s="14"/>
      <c r="B981" s="14"/>
      <c r="C981" s="14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  <c r="Y981" s="14"/>
      <c r="Z981" s="14"/>
      <c r="AA981" s="14"/>
      <c r="AB981" s="14"/>
      <c r="AC981" s="14"/>
      <c r="AD981" s="14"/>
      <c r="AE981" s="14"/>
      <c r="AF981" s="14"/>
      <c r="AG981" s="14"/>
      <c r="AH981" s="14"/>
      <c r="AI981" s="14"/>
      <c r="AJ981" s="14"/>
      <c r="AK981" s="14"/>
      <c r="AL981" s="14"/>
    </row>
    <row r="982" ht="14.25" customHeight="1">
      <c r="A982" s="14"/>
      <c r="B982" s="14"/>
      <c r="C982" s="14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  <c r="Y982" s="14"/>
      <c r="Z982" s="14"/>
      <c r="AA982" s="14"/>
      <c r="AB982" s="14"/>
      <c r="AC982" s="14"/>
      <c r="AD982" s="14"/>
      <c r="AE982" s="14"/>
      <c r="AF982" s="14"/>
      <c r="AG982" s="14"/>
      <c r="AH982" s="14"/>
      <c r="AI982" s="14"/>
      <c r="AJ982" s="14"/>
      <c r="AK982" s="14"/>
      <c r="AL982" s="14"/>
    </row>
    <row r="983" ht="14.25" customHeight="1">
      <c r="A983" s="14"/>
      <c r="B983" s="14"/>
      <c r="C983" s="14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  <c r="Y983" s="14"/>
      <c r="Z983" s="14"/>
      <c r="AA983" s="14"/>
      <c r="AB983" s="14"/>
      <c r="AC983" s="14"/>
      <c r="AD983" s="14"/>
      <c r="AE983" s="14"/>
      <c r="AF983" s="14"/>
      <c r="AG983" s="14"/>
      <c r="AH983" s="14"/>
      <c r="AI983" s="14"/>
      <c r="AJ983" s="14"/>
      <c r="AK983" s="14"/>
      <c r="AL983" s="14"/>
    </row>
    <row r="984" ht="14.25" customHeight="1">
      <c r="A984" s="14"/>
      <c r="B984" s="14"/>
      <c r="C984" s="14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  <c r="Y984" s="14"/>
      <c r="Z984" s="14"/>
      <c r="AA984" s="14"/>
      <c r="AB984" s="14"/>
      <c r="AC984" s="14"/>
      <c r="AD984" s="14"/>
      <c r="AE984" s="14"/>
      <c r="AF984" s="14"/>
      <c r="AG984" s="14"/>
      <c r="AH984" s="14"/>
      <c r="AI984" s="14"/>
      <c r="AJ984" s="14"/>
      <c r="AK984" s="14"/>
      <c r="AL984" s="14"/>
    </row>
    <row r="985" ht="14.25" customHeight="1">
      <c r="A985" s="14"/>
      <c r="B985" s="14"/>
      <c r="C985" s="14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  <c r="Y985" s="14"/>
      <c r="Z985" s="14"/>
      <c r="AA985" s="14"/>
      <c r="AB985" s="14"/>
      <c r="AC985" s="14"/>
      <c r="AD985" s="14"/>
      <c r="AE985" s="14"/>
      <c r="AF985" s="14"/>
      <c r="AG985" s="14"/>
      <c r="AH985" s="14"/>
      <c r="AI985" s="14"/>
      <c r="AJ985" s="14"/>
      <c r="AK985" s="14"/>
      <c r="AL985" s="14"/>
    </row>
    <row r="986" ht="14.25" customHeight="1">
      <c r="A986" s="14"/>
      <c r="B986" s="14"/>
      <c r="C986" s="14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4"/>
      <c r="AA986" s="14"/>
      <c r="AB986" s="14"/>
      <c r="AC986" s="14"/>
      <c r="AD986" s="14"/>
      <c r="AE986" s="14"/>
      <c r="AF986" s="14"/>
      <c r="AG986" s="14"/>
      <c r="AH986" s="14"/>
      <c r="AI986" s="14"/>
      <c r="AJ986" s="14"/>
      <c r="AK986" s="14"/>
      <c r="AL986" s="14"/>
    </row>
    <row r="987" ht="14.25" customHeight="1">
      <c r="A987" s="14"/>
      <c r="B987" s="14"/>
      <c r="C987" s="14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  <c r="Y987" s="14"/>
      <c r="Z987" s="14"/>
      <c r="AA987" s="14"/>
      <c r="AB987" s="14"/>
      <c r="AC987" s="14"/>
      <c r="AD987" s="14"/>
      <c r="AE987" s="14"/>
      <c r="AF987" s="14"/>
      <c r="AG987" s="14"/>
      <c r="AH987" s="14"/>
      <c r="AI987" s="14"/>
      <c r="AJ987" s="14"/>
      <c r="AK987" s="14"/>
      <c r="AL987" s="14"/>
    </row>
    <row r="988" ht="14.25" customHeight="1">
      <c r="A988" s="14"/>
      <c r="B988" s="14"/>
      <c r="C988" s="14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  <c r="Y988" s="14"/>
      <c r="Z988" s="14"/>
      <c r="AA988" s="14"/>
      <c r="AB988" s="14"/>
      <c r="AC988" s="14"/>
      <c r="AD988" s="14"/>
      <c r="AE988" s="14"/>
      <c r="AF988" s="14"/>
      <c r="AG988" s="14"/>
      <c r="AH988" s="14"/>
      <c r="AI988" s="14"/>
      <c r="AJ988" s="14"/>
      <c r="AK988" s="14"/>
      <c r="AL988" s="14"/>
    </row>
    <row r="989" ht="14.25" customHeight="1">
      <c r="A989" s="14"/>
      <c r="B989" s="14"/>
      <c r="C989" s="14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  <c r="Y989" s="14"/>
      <c r="Z989" s="14"/>
      <c r="AA989" s="14"/>
      <c r="AB989" s="14"/>
      <c r="AC989" s="14"/>
      <c r="AD989" s="14"/>
      <c r="AE989" s="14"/>
      <c r="AF989" s="14"/>
      <c r="AG989" s="14"/>
      <c r="AH989" s="14"/>
      <c r="AI989" s="14"/>
      <c r="AJ989" s="14"/>
      <c r="AK989" s="14"/>
      <c r="AL989" s="14"/>
    </row>
    <row r="990" ht="14.25" customHeight="1">
      <c r="A990" s="14"/>
      <c r="B990" s="14"/>
      <c r="C990" s="14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  <c r="Y990" s="14"/>
      <c r="Z990" s="14"/>
      <c r="AA990" s="14"/>
      <c r="AB990" s="14"/>
      <c r="AC990" s="14"/>
      <c r="AD990" s="14"/>
      <c r="AE990" s="14"/>
      <c r="AF990" s="14"/>
      <c r="AG990" s="14"/>
      <c r="AH990" s="14"/>
      <c r="AI990" s="14"/>
      <c r="AJ990" s="14"/>
      <c r="AK990" s="14"/>
      <c r="AL990" s="14"/>
    </row>
    <row r="991" ht="14.25" customHeight="1">
      <c r="A991" s="14"/>
      <c r="B991" s="14"/>
      <c r="C991" s="14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  <c r="Y991" s="14"/>
      <c r="Z991" s="14"/>
      <c r="AA991" s="14"/>
      <c r="AB991" s="14"/>
      <c r="AC991" s="14"/>
      <c r="AD991" s="14"/>
      <c r="AE991" s="14"/>
      <c r="AF991" s="14"/>
      <c r="AG991" s="14"/>
      <c r="AH991" s="14"/>
      <c r="AI991" s="14"/>
      <c r="AJ991" s="14"/>
      <c r="AK991" s="14"/>
      <c r="AL991" s="14"/>
    </row>
    <row r="992" ht="14.25" customHeight="1">
      <c r="A992" s="14"/>
      <c r="B992" s="14"/>
      <c r="C992" s="14"/>
      <c r="D992" s="14"/>
      <c r="E992" s="14"/>
      <c r="F992" s="14"/>
      <c r="G992" s="14"/>
      <c r="H992" s="14"/>
      <c r="I992" s="14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  <c r="Y992" s="14"/>
      <c r="Z992" s="14"/>
      <c r="AA992" s="14"/>
      <c r="AB992" s="14"/>
      <c r="AC992" s="14"/>
      <c r="AD992" s="14"/>
      <c r="AE992" s="14"/>
      <c r="AF992" s="14"/>
      <c r="AG992" s="14"/>
      <c r="AH992" s="14"/>
      <c r="AI992" s="14"/>
      <c r="AJ992" s="14"/>
      <c r="AK992" s="14"/>
      <c r="AL992" s="14"/>
    </row>
    <row r="993" ht="14.25" customHeight="1">
      <c r="A993" s="14"/>
      <c r="B993" s="14"/>
      <c r="C993" s="14"/>
      <c r="D993" s="14"/>
      <c r="E993" s="14"/>
      <c r="F993" s="14"/>
      <c r="G993" s="14"/>
      <c r="H993" s="14"/>
      <c r="I993" s="14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4"/>
      <c r="AA993" s="14"/>
      <c r="AB993" s="14"/>
      <c r="AC993" s="14"/>
      <c r="AD993" s="14"/>
      <c r="AE993" s="14"/>
      <c r="AF993" s="14"/>
      <c r="AG993" s="14"/>
      <c r="AH993" s="14"/>
      <c r="AI993" s="14"/>
      <c r="AJ993" s="14"/>
      <c r="AK993" s="14"/>
      <c r="AL993" s="14"/>
    </row>
    <row r="994" ht="14.25" customHeight="1">
      <c r="A994" s="14"/>
      <c r="B994" s="14"/>
      <c r="C994" s="14"/>
      <c r="D994" s="14"/>
      <c r="E994" s="14"/>
      <c r="F994" s="14"/>
      <c r="G994" s="14"/>
      <c r="H994" s="14"/>
      <c r="I994" s="14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  <c r="Y994" s="14"/>
      <c r="Z994" s="14"/>
      <c r="AA994" s="14"/>
      <c r="AB994" s="14"/>
      <c r="AC994" s="14"/>
      <c r="AD994" s="14"/>
      <c r="AE994" s="14"/>
      <c r="AF994" s="14"/>
      <c r="AG994" s="14"/>
      <c r="AH994" s="14"/>
      <c r="AI994" s="14"/>
      <c r="AJ994" s="14"/>
      <c r="AK994" s="14"/>
      <c r="AL994" s="14"/>
    </row>
    <row r="995" ht="14.25" customHeight="1">
      <c r="A995" s="14"/>
      <c r="B995" s="14"/>
      <c r="C995" s="14"/>
      <c r="D995" s="14"/>
      <c r="E995" s="14"/>
      <c r="F995" s="14"/>
      <c r="G995" s="14"/>
      <c r="H995" s="14"/>
      <c r="I995" s="14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  <c r="Y995" s="14"/>
      <c r="Z995" s="14"/>
      <c r="AA995" s="14"/>
      <c r="AB995" s="14"/>
      <c r="AC995" s="14"/>
      <c r="AD995" s="14"/>
      <c r="AE995" s="14"/>
      <c r="AF995" s="14"/>
      <c r="AG995" s="14"/>
      <c r="AH995" s="14"/>
      <c r="AI995" s="14"/>
      <c r="AJ995" s="14"/>
      <c r="AK995" s="14"/>
      <c r="AL995" s="14"/>
    </row>
    <row r="996" ht="14.25" customHeight="1">
      <c r="A996" s="14"/>
      <c r="B996" s="14"/>
      <c r="C996" s="14"/>
      <c r="D996" s="14"/>
      <c r="E996" s="14"/>
      <c r="F996" s="14"/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  <c r="Y996" s="14"/>
      <c r="Z996" s="14"/>
      <c r="AA996" s="14"/>
      <c r="AB996" s="14"/>
      <c r="AC996" s="14"/>
      <c r="AD996" s="14"/>
      <c r="AE996" s="14"/>
      <c r="AF996" s="14"/>
      <c r="AG996" s="14"/>
      <c r="AH996" s="14"/>
      <c r="AI996" s="14"/>
      <c r="AJ996" s="14"/>
      <c r="AK996" s="14"/>
      <c r="AL996" s="14"/>
    </row>
    <row r="997" ht="14.25" customHeight="1">
      <c r="A997" s="14"/>
      <c r="B997" s="14"/>
      <c r="C997" s="14"/>
      <c r="D997" s="14"/>
      <c r="E997" s="14"/>
      <c r="F997" s="14"/>
      <c r="G997" s="14"/>
      <c r="H997" s="14"/>
      <c r="I997" s="14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  <c r="Y997" s="14"/>
      <c r="Z997" s="14"/>
      <c r="AA997" s="14"/>
      <c r="AB997" s="14"/>
      <c r="AC997" s="14"/>
      <c r="AD997" s="14"/>
      <c r="AE997" s="14"/>
      <c r="AF997" s="14"/>
      <c r="AG997" s="14"/>
      <c r="AH997" s="14"/>
      <c r="AI997" s="14"/>
      <c r="AJ997" s="14"/>
      <c r="AK997" s="14"/>
      <c r="AL997" s="14"/>
    </row>
    <row r="998" ht="14.25" customHeight="1">
      <c r="A998" s="14"/>
      <c r="B998" s="14"/>
      <c r="C998" s="14"/>
      <c r="D998" s="14"/>
      <c r="E998" s="14"/>
      <c r="F998" s="14"/>
      <c r="G998" s="14"/>
      <c r="H998" s="14"/>
      <c r="I998" s="14"/>
      <c r="J998" s="14"/>
      <c r="K998" s="14"/>
      <c r="L998" s="14"/>
      <c r="M998" s="14"/>
      <c r="N998" s="14"/>
      <c r="O998" s="14"/>
      <c r="P998" s="14"/>
      <c r="Q998" s="14"/>
      <c r="R998" s="14"/>
      <c r="S998" s="14"/>
      <c r="T998" s="14"/>
      <c r="U998" s="14"/>
      <c r="V998" s="14"/>
      <c r="W998" s="14"/>
      <c r="X998" s="14"/>
      <c r="Y998" s="14"/>
      <c r="Z998" s="14"/>
      <c r="AA998" s="14"/>
      <c r="AB998" s="14"/>
      <c r="AC998" s="14"/>
      <c r="AD998" s="14"/>
      <c r="AE998" s="14"/>
      <c r="AF998" s="14"/>
      <c r="AG998" s="14"/>
      <c r="AH998" s="14"/>
      <c r="AI998" s="14"/>
      <c r="AJ998" s="14"/>
      <c r="AK998" s="14"/>
      <c r="AL998" s="14"/>
    </row>
    <row r="999" ht="14.25" customHeight="1">
      <c r="A999" s="14"/>
      <c r="B999" s="14"/>
      <c r="C999" s="14"/>
      <c r="D999" s="14"/>
      <c r="E999" s="14"/>
      <c r="F999" s="14"/>
      <c r="G999" s="14"/>
      <c r="H999" s="14"/>
      <c r="I999" s="14"/>
      <c r="J999" s="14"/>
      <c r="K999" s="14"/>
      <c r="L999" s="14"/>
      <c r="M999" s="14"/>
      <c r="N999" s="14"/>
      <c r="O999" s="14"/>
      <c r="P999" s="14"/>
      <c r="Q999" s="14"/>
      <c r="R999" s="14"/>
      <c r="S999" s="14"/>
      <c r="T999" s="14"/>
      <c r="U999" s="14"/>
      <c r="V999" s="14"/>
      <c r="W999" s="14"/>
      <c r="X999" s="14"/>
      <c r="Y999" s="14"/>
      <c r="Z999" s="14"/>
      <c r="AA999" s="14"/>
      <c r="AB999" s="14"/>
      <c r="AC999" s="14"/>
      <c r="AD999" s="14"/>
      <c r="AE999" s="14"/>
      <c r="AF999" s="14"/>
      <c r="AG999" s="14"/>
      <c r="AH999" s="14"/>
      <c r="AI999" s="14"/>
      <c r="AJ999" s="14"/>
      <c r="AK999" s="14"/>
      <c r="AL999" s="14"/>
    </row>
    <row r="1000" ht="14.25" customHeight="1">
      <c r="A1000" s="14"/>
      <c r="B1000" s="14"/>
      <c r="C1000" s="14"/>
      <c r="D1000" s="14"/>
      <c r="E1000" s="14"/>
      <c r="F1000" s="14"/>
      <c r="G1000" s="14"/>
      <c r="H1000" s="14"/>
      <c r="I1000" s="14"/>
      <c r="J1000" s="14"/>
      <c r="K1000" s="14"/>
      <c r="L1000" s="14"/>
      <c r="M1000" s="14"/>
      <c r="N1000" s="14"/>
      <c r="O1000" s="14"/>
      <c r="P1000" s="14"/>
      <c r="Q1000" s="14"/>
      <c r="R1000" s="14"/>
      <c r="S1000" s="14"/>
      <c r="T1000" s="14"/>
      <c r="U1000" s="14"/>
      <c r="V1000" s="14"/>
      <c r="W1000" s="14"/>
      <c r="X1000" s="14"/>
      <c r="Y1000" s="14"/>
      <c r="Z1000" s="14"/>
      <c r="AA1000" s="14"/>
      <c r="AB1000" s="14"/>
      <c r="AC1000" s="14"/>
      <c r="AD1000" s="14"/>
      <c r="AE1000" s="14"/>
      <c r="AF1000" s="14"/>
      <c r="AG1000" s="14"/>
      <c r="AH1000" s="14"/>
      <c r="AI1000" s="14"/>
      <c r="AJ1000" s="14"/>
      <c r="AK1000" s="14"/>
      <c r="AL1000" s="14"/>
    </row>
  </sheetData>
  <mergeCells count="3">
    <mergeCell ref="A1:AL1"/>
    <mergeCell ref="A2:AL2"/>
    <mergeCell ref="A3:AL3"/>
  </mergeCells>
  <conditionalFormatting sqref="A7:AL10 A13:AL17 A20:AL20 A22:AL22 A27:AL30 A33:AL35 A37:AL38 A41:AL42 A45:AL49 A52:AL60 A63:AL65 A68:AL73 A76:AL84 A87:AL87 A92:AL98">
    <cfRule type="cellIs" dxfId="0" priority="1" operator="equal">
      <formula>0</formula>
    </cfRule>
  </conditionalFormatting>
  <printOptions horizontalCentered="1"/>
  <pageMargins bottom="0.75" footer="0.0" header="0.0" left="0.7" right="0.7" top="0.75"/>
  <pageSetup fitToHeight="0" orientation="landscape"/>
  <headerFooter>
    <oddFooter/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2025-02-07T10:54:47Z</dcterms:created>
  <dc:creator>Apache POI</dc:creator>
</cp:coreProperties>
</file>