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 Budget" sheetId="1" r:id="rId4"/>
    <sheet state="visible" name="Sheet 2" sheetId="2" r:id="rId5"/>
  </sheets>
  <definedNames/>
  <calcPr/>
  <extLst>
    <ext uri="GoogleSheetsCustomDataVersion2">
      <go:sheetsCustomData xmlns:go="http://customooxmlschemas.google.com/" r:id="rId6" roundtripDataChecksum="SIvlmh7us8xMIHqvAqsz3to5O5uIg0TKz5h+4dVvuGA="/>
    </ext>
  </extLst>
</workbook>
</file>

<file path=xl/sharedStrings.xml><?xml version="1.0" encoding="utf-8"?>
<sst xmlns="http://schemas.openxmlformats.org/spreadsheetml/2006/main" count="110" uniqueCount="105">
  <si>
    <t>Presbytery of Southern New England</t>
  </si>
  <si>
    <t>Breakeven Per Capita:</t>
  </si>
  <si>
    <t>Budget worksheet</t>
  </si>
  <si>
    <t>PSNE Headcount:</t>
  </si>
  <si>
    <t>Uncollected %:</t>
  </si>
  <si>
    <t>Final</t>
  </si>
  <si>
    <t>Budget</t>
  </si>
  <si>
    <t>Q1 Actuals</t>
  </si>
  <si>
    <t>Notes</t>
  </si>
  <si>
    <t>Revenues</t>
  </si>
  <si>
    <t>Presbytery Per Capita (gross)</t>
  </si>
  <si>
    <r>
      <rPr>
        <rFont val="Aptos Narrow"/>
        <color theme="1"/>
        <sz val="11.0"/>
      </rPr>
      <t xml:space="preserve">PSNE headcount: 5,420; </t>
    </r>
    <r>
      <rPr>
        <rFont val="Aptos Narrow"/>
        <b/>
        <color theme="1"/>
        <sz val="11.0"/>
      </rPr>
      <t>per capita: $53.00</t>
    </r>
  </si>
  <si>
    <t>Provision for Unpaid Per Capita</t>
  </si>
  <si>
    <r>
      <rPr>
        <rFont val="Aptos Narrow"/>
        <color theme="1"/>
        <sz val="11.0"/>
      </rPr>
      <t>Uncollected %: 2024 (7.64%); 2025 (6.1</t>
    </r>
    <r>
      <rPr>
        <rFont val="Aptos Narrow"/>
        <color theme="1"/>
        <sz val="11.0"/>
      </rPr>
      <t>98%);</t>
    </r>
    <r>
      <rPr>
        <rFont val="Aptos Narrow"/>
        <b/>
        <color theme="1"/>
        <sz val="11.0"/>
      </rPr>
      <t xml:space="preserve"> 2026 (8.77%)</t>
    </r>
  </si>
  <si>
    <t>Presbytery Per Capita (net)</t>
  </si>
  <si>
    <t>Collection of Unpaid Per Capita from Prior Years</t>
  </si>
  <si>
    <t>Total uncollected: ~$300,000</t>
  </si>
  <si>
    <t>General Mission</t>
  </si>
  <si>
    <t>Church mission giving</t>
  </si>
  <si>
    <t>Donations (Incl Presbyterian Foundation)</t>
  </si>
  <si>
    <t>Tate Foundation+Presbyterian Fndtn</t>
  </si>
  <si>
    <t>Member Giving</t>
  </si>
  <si>
    <t>New initiative in 2025.  $50.50 X 144 = $7,272 ; Clergy within the PSNE</t>
  </si>
  <si>
    <t xml:space="preserve">Payment from Boston Presbytery </t>
  </si>
  <si>
    <t>40% of Stated Clerk of Presbytery's Total Compensation</t>
  </si>
  <si>
    <t>Synod Grant for Personnel</t>
  </si>
  <si>
    <t>Grant discontinued after 2024</t>
  </si>
  <si>
    <t>Investment Funds Annual Distribution</t>
  </si>
  <si>
    <t>General Funds Combined Balance (as of 6/30/25): $2,224,355.67 (w/ 135k in pending payments) + 6 months earnings at 6% p.a. Assumes 4.25% transfer</t>
  </si>
  <si>
    <t>Total Revenues</t>
  </si>
  <si>
    <t>Expenditures</t>
  </si>
  <si>
    <t>Per Capita Payments</t>
  </si>
  <si>
    <t>General Assembly of the PC (USA)</t>
  </si>
  <si>
    <t>GA Fee:  2024 ($9.80); 2025 ($10.84); 2026 ($11.26)</t>
  </si>
  <si>
    <t>Synod of the Northeast</t>
  </si>
  <si>
    <t>Synod per capita: 2024 ($4.10); 2025 ($4.25); 2026 ($4.25)</t>
  </si>
  <si>
    <t>Total Per Capita Payments</t>
  </si>
  <si>
    <t>Ministries of the Presbytery</t>
  </si>
  <si>
    <t>Brazilian Fellowship</t>
  </si>
  <si>
    <t>stepping down $5k p.a. starting in 2025</t>
  </si>
  <si>
    <t>New Initiatives/Emerging Ministries</t>
  </si>
  <si>
    <t>retreat - Clergy Wellness</t>
  </si>
  <si>
    <t>Not so Churchy New Worshipping Community</t>
  </si>
  <si>
    <t>closed in 2024</t>
  </si>
  <si>
    <t>Latinx in Action New Worshipping Community</t>
  </si>
  <si>
    <t>Presbyterian Disaster Assistance</t>
  </si>
  <si>
    <t>Clergy Wellness Initiatives (retreats, etc.)</t>
  </si>
  <si>
    <t>Total Ministries of the Presbytery</t>
  </si>
  <si>
    <t>Committees</t>
  </si>
  <si>
    <t>Committee on Ministry</t>
  </si>
  <si>
    <t>COM has emergency funds</t>
  </si>
  <si>
    <t>Committee on Preparation</t>
  </si>
  <si>
    <t>Nominations</t>
  </si>
  <si>
    <t>Anti-Racism &amp; Equity</t>
  </si>
  <si>
    <t xml:space="preserve">training </t>
  </si>
  <si>
    <t>Personnel</t>
  </si>
  <si>
    <t>Roundtable</t>
  </si>
  <si>
    <t>Presbytery meetings ($2500) costs; Roundtable ($1500)</t>
  </si>
  <si>
    <t>Trustees</t>
  </si>
  <si>
    <t>lunch, mileage</t>
  </si>
  <si>
    <t>Total Committees</t>
  </si>
  <si>
    <t>General Presbyter Salary+Housing</t>
  </si>
  <si>
    <t>assume 3.0% COLA</t>
  </si>
  <si>
    <t>General Presbyter SECA</t>
  </si>
  <si>
    <t>7.65% of salary+ housing</t>
  </si>
  <si>
    <t>General Presbyter Medical Reimbursement</t>
  </si>
  <si>
    <t>review MSA option</t>
  </si>
  <si>
    <t>General Presbyter BOP (medical, pension, Supp D&amp;D, dental)</t>
  </si>
  <si>
    <t>menu plan actual</t>
  </si>
  <si>
    <t>Stated Clerk Salary+Housing</t>
  </si>
  <si>
    <t>Stated Clerk SECA</t>
  </si>
  <si>
    <t>new in 2025</t>
  </si>
  <si>
    <t>Stated Clerk BOP (medical, pension, Supp D&amp;D, dental)</t>
  </si>
  <si>
    <t>Temp Presbytery Administration Role</t>
  </si>
  <si>
    <t>$50 per hour; 240 hours per annum (20 hours per month)</t>
  </si>
  <si>
    <t>Communications Manager</t>
  </si>
  <si>
    <t>3% increase</t>
  </si>
  <si>
    <t>Office/Mail Stipend</t>
  </si>
  <si>
    <t>payment under a 1099</t>
  </si>
  <si>
    <t>Treasurer Stipend</t>
  </si>
  <si>
    <t>to be transitioned to a volunteer role</t>
  </si>
  <si>
    <t>Total Personnel</t>
  </si>
  <si>
    <t>Operations</t>
  </si>
  <si>
    <t>GP Auto/Professional Expense</t>
  </si>
  <si>
    <t>GP Continuing Education</t>
  </si>
  <si>
    <t>GP General Assembly Expense</t>
  </si>
  <si>
    <t>State Clerk Auto/Professional Expense</t>
  </si>
  <si>
    <t>Stated Clerk General Assembly Expense</t>
  </si>
  <si>
    <t>Payroll/ADP</t>
  </si>
  <si>
    <t>ADP</t>
  </si>
  <si>
    <t>Accounting/Jitasa</t>
  </si>
  <si>
    <t xml:space="preserve"> </t>
  </si>
  <si>
    <t>Equipment Replacement</t>
  </si>
  <si>
    <t>Legal Contingency</t>
  </si>
  <si>
    <t>Extraordinary item.  To be funded out of the General Fund if and when it occurs</t>
  </si>
  <si>
    <t>Staff IT Reimbursement</t>
  </si>
  <si>
    <t>IT Security</t>
  </si>
  <si>
    <t>Financial review/Audit</t>
  </si>
  <si>
    <t>Presbytery Liability Insurance</t>
  </si>
  <si>
    <t>Office Expenses</t>
  </si>
  <si>
    <t>includes subscriptions/Zoom/internet</t>
  </si>
  <si>
    <t>Total Operations</t>
  </si>
  <si>
    <t>Total Operating expenses</t>
  </si>
  <si>
    <t xml:space="preserve">Operating Receipts Less Expenses  - Surplus/(Deficit) </t>
  </si>
  <si>
    <t>per capita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</si>
</sst>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* #,##0_);_(* \(#,##0\);_(* &quot;-&quot;??_);_(@_)"/>
  </numFmts>
  <fonts count="23">
    <font>
      <sz val="11.0"/>
      <color theme="1"/>
      <name val="Aptos Narrow"/>
      <scheme val="minor"/>
    </font>
    <font>
      <b/>
      <sz val="11.0"/>
      <color theme="1"/>
      <name val="Aptos Narrow"/>
    </font>
    <font>
      <sz val="11.0"/>
      <color theme="1"/>
      <name val="Aptos Narrow"/>
    </font>
    <font>
      <b/>
      <u/>
      <sz val="11.0"/>
      <color theme="1"/>
      <name val="Aptos Narrow"/>
    </font>
    <font>
      <b/>
      <u/>
      <sz val="11.0"/>
      <color theme="1"/>
      <name val="Aptos Narrow"/>
    </font>
    <font>
      <color theme="1"/>
      <name val="Aptos Narrow"/>
    </font>
    <font>
      <b/>
      <u/>
      <sz val="11.0"/>
      <color rgb="FF000000"/>
      <name val="Aptos Narrow"/>
    </font>
    <font>
      <sz val="11.0"/>
      <color rgb="FF000000"/>
      <name val="Aptos Narrow"/>
    </font>
    <font>
      <u/>
      <sz val="11.0"/>
      <color theme="1"/>
      <name val="Aptos Narrow"/>
    </font>
    <font>
      <b/>
      <sz val="11.0"/>
      <color rgb="FF000000"/>
      <name val="Aptos Narrow"/>
    </font>
    <font>
      <i/>
      <sz val="11.0"/>
      <color rgb="FF000000"/>
      <name val="Aptos Narrow"/>
    </font>
    <font>
      <i/>
      <sz val="11.0"/>
      <color theme="1"/>
      <name val="Aptos Narrow"/>
    </font>
    <font>
      <b/>
      <i/>
      <sz val="11.0"/>
      <color rgb="FF000000"/>
      <name val="Aptos Narrow"/>
    </font>
    <font>
      <u/>
      <sz val="11.0"/>
      <color theme="1"/>
      <name val="Aptos Narrow"/>
    </font>
    <font>
      <u/>
      <sz val="11.0"/>
      <color theme="1"/>
      <name val="Aptos Narrow"/>
    </font>
    <font>
      <u/>
      <sz val="11.0"/>
      <color theme="1"/>
      <name val="Aptos Narrow"/>
    </font>
    <font>
      <u/>
      <sz val="11.0"/>
      <color theme="1"/>
      <name val="Aptos Narrow"/>
    </font>
    <font>
      <b/>
      <sz val="10.0"/>
      <color rgb="FF000000"/>
      <name val="Times New Roman"/>
    </font>
    <font>
      <b/>
      <u/>
      <sz val="10.0"/>
      <color rgb="FF000000"/>
      <name val="Times New Roman"/>
    </font>
    <font>
      <sz val="10.0"/>
      <color rgb="FF000000"/>
      <name val="Times New Roman"/>
    </font>
    <font>
      <u/>
      <sz val="10.0"/>
      <color rgb="FF000000"/>
      <name val="Times New Roman"/>
    </font>
    <font>
      <u/>
      <sz val="10.0"/>
      <color rgb="FF000000"/>
      <name val="Times New Roman"/>
    </font>
    <font>
      <sz val="11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83CAEB"/>
        <bgColor rgb="FF83CAEB"/>
      </patternFill>
    </fill>
    <fill>
      <patternFill patternType="solid">
        <fgColor rgb="FFF1CEEE"/>
        <bgColor rgb="FFF1CEEE"/>
      </patternFill>
    </fill>
    <fill>
      <patternFill patternType="solid">
        <fgColor rgb="FFF6C6AC"/>
        <bgColor rgb="FFF6C6AC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Border="1" applyFont="1"/>
    <xf borderId="2" fillId="0" fontId="2" numFmtId="0" xfId="0" applyBorder="1" applyFont="1"/>
    <xf borderId="2" fillId="0" fontId="1" numFmtId="0" xfId="0" applyBorder="1" applyFont="1"/>
    <xf borderId="3" fillId="0" fontId="1" numFmtId="164" xfId="0" applyBorder="1" applyFont="1" applyNumberFormat="1"/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0" xfId="0" applyFont="1"/>
    <xf borderId="0" fillId="0" fontId="2" numFmtId="165" xfId="0" applyFont="1" applyNumberFormat="1"/>
    <xf borderId="0" fillId="0" fontId="2" numFmtId="164" xfId="0" applyFont="1" applyNumberFormat="1"/>
    <xf borderId="0" fillId="0" fontId="5" numFmtId="0" xfId="0" applyFont="1"/>
    <xf borderId="0" fillId="0" fontId="1" numFmtId="0" xfId="0" applyAlignment="1" applyFont="1">
      <alignment horizontal="center"/>
    </xf>
    <xf borderId="0" fillId="0" fontId="1" numFmtId="10" xfId="0" applyAlignment="1" applyFont="1" applyNumberFormat="1">
      <alignment horizontal="center"/>
    </xf>
    <xf borderId="0" fillId="0" fontId="6" numFmtId="0" xfId="0" applyAlignment="1" applyFont="1">
      <alignment horizontal="center" vertical="center"/>
    </xf>
    <xf borderId="0" fillId="0" fontId="2" numFmtId="2" xfId="0" applyFont="1" applyNumberFormat="1"/>
    <xf borderId="0" fillId="0" fontId="7" numFmtId="0" xfId="0" applyAlignment="1" applyFont="1">
      <alignment vertical="center"/>
    </xf>
    <xf borderId="0" fillId="0" fontId="2" numFmtId="0" xfId="0" applyAlignment="1" applyFont="1">
      <alignment horizontal="left"/>
    </xf>
    <xf borderId="0" fillId="0" fontId="8" numFmtId="164" xfId="0" applyFont="1" applyNumberFormat="1"/>
    <xf borderId="0" fillId="0" fontId="2" numFmtId="0" xfId="0" applyAlignment="1" applyFont="1">
      <alignment horizontal="left" shrinkToFit="0" wrapText="1"/>
    </xf>
    <xf borderId="0" fillId="0" fontId="9" numFmtId="0" xfId="0" applyAlignment="1" applyFont="1">
      <alignment vertical="center"/>
    </xf>
    <xf borderId="0" fillId="0" fontId="2" numFmtId="0" xfId="0" applyAlignment="1" applyFont="1">
      <alignment shrinkToFit="0" wrapText="1"/>
    </xf>
    <xf borderId="0" fillId="0" fontId="10" numFmtId="0" xfId="0" applyAlignment="1" applyFont="1">
      <alignment vertical="center"/>
    </xf>
    <xf borderId="0" fillId="0" fontId="11" numFmtId="165" xfId="0" applyFont="1" applyNumberFormat="1"/>
    <xf borderId="0" fillId="0" fontId="11" numFmtId="164" xfId="0" applyFont="1" applyNumberFormat="1"/>
    <xf borderId="0" fillId="0" fontId="11" numFmtId="0" xfId="0" applyFont="1"/>
    <xf borderId="4" fillId="2" fontId="12" numFmtId="0" xfId="0" applyAlignment="1" applyBorder="1" applyFill="1" applyFont="1">
      <alignment vertical="center"/>
    </xf>
    <xf borderId="4" fillId="2" fontId="2" numFmtId="165" xfId="0" applyBorder="1" applyFont="1" applyNumberFormat="1"/>
    <xf borderId="4" fillId="2" fontId="2" numFmtId="164" xfId="0" applyBorder="1" applyFont="1" applyNumberFormat="1"/>
    <xf borderId="4" fillId="2" fontId="2" numFmtId="0" xfId="0" applyBorder="1" applyFont="1"/>
    <xf borderId="4" fillId="3" fontId="7" numFmtId="0" xfId="0" applyAlignment="1" applyBorder="1" applyFill="1" applyFont="1">
      <alignment vertical="center"/>
    </xf>
    <xf borderId="4" fillId="3" fontId="2" numFmtId="165" xfId="0" applyBorder="1" applyFont="1" applyNumberFormat="1"/>
    <xf borderId="4" fillId="3" fontId="2" numFmtId="164" xfId="0" applyBorder="1" applyFont="1" applyNumberFormat="1"/>
    <xf borderId="4" fillId="3" fontId="2" numFmtId="0" xfId="0" applyBorder="1" applyFont="1"/>
    <xf borderId="4" fillId="3" fontId="13" numFmtId="164" xfId="0" applyBorder="1" applyFont="1" applyNumberFormat="1"/>
    <xf borderId="4" fillId="3" fontId="10" numFmtId="0" xfId="0" applyAlignment="1" applyBorder="1" applyFont="1">
      <alignment vertical="center"/>
    </xf>
    <xf borderId="4" fillId="3" fontId="11" numFmtId="165" xfId="0" applyBorder="1" applyFont="1" applyNumberFormat="1"/>
    <xf borderId="4" fillId="3" fontId="11" numFmtId="164" xfId="0" applyBorder="1" applyFont="1" applyNumberFormat="1"/>
    <xf borderId="4" fillId="3" fontId="11" numFmtId="0" xfId="0" applyBorder="1" applyFont="1"/>
    <xf borderId="0" fillId="0" fontId="12" numFmtId="0" xfId="0" applyAlignment="1" applyFont="1">
      <alignment vertical="center"/>
    </xf>
    <xf borderId="4" fillId="4" fontId="7" numFmtId="0" xfId="0" applyAlignment="1" applyBorder="1" applyFill="1" applyFont="1">
      <alignment vertical="center"/>
    </xf>
    <xf borderId="4" fillId="4" fontId="2" numFmtId="165" xfId="0" applyBorder="1" applyFont="1" applyNumberFormat="1"/>
    <xf borderId="4" fillId="4" fontId="2" numFmtId="164" xfId="0" applyBorder="1" applyFont="1" applyNumberFormat="1"/>
    <xf borderId="4" fillId="4" fontId="2" numFmtId="0" xfId="0" applyBorder="1" applyFont="1"/>
    <xf borderId="4" fillId="4" fontId="14" numFmtId="164" xfId="0" applyBorder="1" applyFont="1" applyNumberFormat="1"/>
    <xf borderId="4" fillId="4" fontId="10" numFmtId="0" xfId="0" applyAlignment="1" applyBorder="1" applyFont="1">
      <alignment vertical="center"/>
    </xf>
    <xf borderId="4" fillId="4" fontId="11" numFmtId="165" xfId="0" applyBorder="1" applyFont="1" applyNumberFormat="1"/>
    <xf borderId="4" fillId="4" fontId="11" numFmtId="164" xfId="0" applyBorder="1" applyFont="1" applyNumberFormat="1"/>
    <xf borderId="4" fillId="4" fontId="11" numFmtId="0" xfId="0" applyBorder="1" applyFont="1"/>
    <xf borderId="4" fillId="5" fontId="7" numFmtId="0" xfId="0" applyAlignment="1" applyBorder="1" applyFill="1" applyFont="1">
      <alignment vertical="center"/>
    </xf>
    <xf borderId="4" fillId="5" fontId="2" numFmtId="165" xfId="0" applyBorder="1" applyFont="1" applyNumberFormat="1"/>
    <xf borderId="4" fillId="5" fontId="2" numFmtId="164" xfId="0" applyBorder="1" applyFont="1" applyNumberFormat="1"/>
    <xf borderId="4" fillId="5" fontId="2" numFmtId="0" xfId="0" applyBorder="1" applyFont="1"/>
    <xf quotePrefix="1" borderId="4" fillId="5" fontId="2" numFmtId="10" xfId="0" applyBorder="1" applyFont="1" applyNumberFormat="1"/>
    <xf quotePrefix="1" borderId="4" fillId="5" fontId="2" numFmtId="0" xfId="0" applyBorder="1" applyFont="1"/>
    <xf borderId="4" fillId="5" fontId="15" numFmtId="164" xfId="0" applyBorder="1" applyFont="1" applyNumberFormat="1"/>
    <xf borderId="4" fillId="5" fontId="10" numFmtId="0" xfId="0" applyAlignment="1" applyBorder="1" applyFont="1">
      <alignment vertical="center"/>
    </xf>
    <xf borderId="4" fillId="5" fontId="11" numFmtId="165" xfId="0" applyBorder="1" applyFont="1" applyNumberFormat="1"/>
    <xf borderId="4" fillId="5" fontId="11" numFmtId="164" xfId="0" applyBorder="1" applyFont="1" applyNumberFormat="1"/>
    <xf borderId="4" fillId="5" fontId="11" numFmtId="0" xfId="0" applyBorder="1" applyFont="1"/>
    <xf borderId="4" fillId="6" fontId="7" numFmtId="0" xfId="0" applyAlignment="1" applyBorder="1" applyFill="1" applyFont="1">
      <alignment vertical="center"/>
    </xf>
    <xf borderId="4" fillId="6" fontId="2" numFmtId="165" xfId="0" applyBorder="1" applyFont="1" applyNumberFormat="1"/>
    <xf borderId="4" fillId="6" fontId="2" numFmtId="164" xfId="0" applyBorder="1" applyFont="1" applyNumberFormat="1"/>
    <xf borderId="4" fillId="6" fontId="2" numFmtId="0" xfId="0" applyBorder="1" applyFont="1"/>
    <xf borderId="4" fillId="6" fontId="16" numFmtId="164" xfId="0" applyBorder="1" applyFont="1" applyNumberFormat="1"/>
    <xf borderId="4" fillId="6" fontId="10" numFmtId="0" xfId="0" applyAlignment="1" applyBorder="1" applyFont="1">
      <alignment vertical="center"/>
    </xf>
    <xf borderId="0" fillId="0" fontId="2" numFmtId="166" xfId="0" applyFont="1" applyNumberFormat="1"/>
    <xf borderId="0" fillId="0" fontId="17" numFmtId="0" xfId="0" applyAlignment="1" applyFont="1">
      <alignment horizontal="center" vertical="center"/>
    </xf>
    <xf borderId="0" fillId="0" fontId="18" numFmtId="0" xfId="0" applyAlignment="1" applyFont="1">
      <alignment horizontal="center" vertical="center"/>
    </xf>
    <xf borderId="0" fillId="0" fontId="19" numFmtId="0" xfId="0" applyAlignment="1" applyFont="1">
      <alignment vertical="center"/>
    </xf>
    <xf borderId="0" fillId="0" fontId="19" numFmtId="3" xfId="0" applyAlignment="1" applyFont="1" applyNumberFormat="1">
      <alignment horizontal="right" vertical="center"/>
    </xf>
    <xf borderId="0" fillId="0" fontId="20" numFmtId="0" xfId="0" applyAlignment="1" applyFont="1">
      <alignment horizontal="right" vertical="center"/>
    </xf>
    <xf borderId="0" fillId="0" fontId="21" numFmtId="3" xfId="0" applyAlignment="1" applyFont="1" applyNumberFormat="1">
      <alignment horizontal="right" vertical="center"/>
    </xf>
    <xf borderId="0" fillId="0" fontId="17" numFmtId="0" xfId="0" applyAlignment="1" applyFont="1">
      <alignment vertical="center"/>
    </xf>
    <xf borderId="0" fillId="0" fontId="17" numFmtId="3" xfId="0" applyAlignment="1" applyFont="1" applyNumberFormat="1">
      <alignment horizontal="right" vertical="center"/>
    </xf>
    <xf borderId="0" fillId="0" fontId="2" numFmtId="3" xfId="0" applyFont="1" applyNumberFormat="1"/>
    <xf borderId="0" fillId="0" fontId="22" numFmtId="3" xfId="0" applyAlignment="1" applyFont="1" applyNumberFormat="1">
      <alignment horizontal="right" vertical="center"/>
    </xf>
    <xf borderId="0" fillId="0" fontId="1" numFmtId="3" xfId="0" applyFont="1" applyNumberFormat="1"/>
    <xf borderId="0" fillId="0" fontId="19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0.13"/>
    <col customWidth="1" min="2" max="2" width="14.5"/>
    <col customWidth="1" min="3" max="3" width="13.5"/>
    <col customWidth="1" hidden="1" min="4" max="4" width="12.5"/>
    <col customWidth="1" min="5" max="5" width="13.63"/>
    <col customWidth="1" min="6" max="6" width="70.13"/>
    <col customWidth="1" min="7" max="7" width="40.0"/>
    <col customWidth="1" min="8" max="8" width="12.5"/>
    <col customWidth="1" min="9" max="9" width="12.0"/>
    <col customWidth="1" min="10" max="10" width="8.63"/>
    <col customWidth="1" min="11" max="11" width="9.63"/>
    <col customWidth="1" min="12" max="26" width="8.63"/>
  </cols>
  <sheetData>
    <row r="1" ht="14.25" customHeight="1">
      <c r="A1" s="1" t="s">
        <v>0</v>
      </c>
      <c r="B1" s="2" t="s">
        <v>1</v>
      </c>
      <c r="C1" s="3"/>
      <c r="D1" s="4"/>
      <c r="E1" s="5">
        <f>50.5+J5-E72</f>
        <v>52.99999975</v>
      </c>
      <c r="F1" s="6"/>
      <c r="G1" s="6"/>
      <c r="H1" s="7">
        <v>2023.0</v>
      </c>
      <c r="I1" s="7">
        <v>2024.0</v>
      </c>
      <c r="J1" s="8">
        <v>2025.0</v>
      </c>
      <c r="K1" s="8">
        <v>2026.0</v>
      </c>
    </row>
    <row r="2" ht="14.25" customHeight="1">
      <c r="A2" s="1" t="s">
        <v>2</v>
      </c>
      <c r="B2" s="6"/>
      <c r="C2" s="9"/>
      <c r="D2" s="6"/>
      <c r="E2" s="10"/>
      <c r="F2" s="6"/>
      <c r="G2" s="6" t="s">
        <v>3</v>
      </c>
      <c r="H2" s="6"/>
      <c r="I2" s="6">
        <v>5734.0</v>
      </c>
      <c r="J2" s="11">
        <v>5751.0</v>
      </c>
      <c r="K2" s="11">
        <v>5420.0</v>
      </c>
    </row>
    <row r="3" ht="14.25" customHeight="1">
      <c r="A3" s="6"/>
      <c r="B3" s="12">
        <v>2024.0</v>
      </c>
      <c r="C3" s="12">
        <v>2025.0</v>
      </c>
      <c r="D3" s="12">
        <v>2025.0</v>
      </c>
      <c r="E3" s="12">
        <v>2026.0</v>
      </c>
      <c r="F3" s="6"/>
      <c r="G3" s="6" t="s">
        <v>4</v>
      </c>
      <c r="I3" s="6"/>
      <c r="K3" s="13">
        <v>-0.088</v>
      </c>
    </row>
    <row r="4" ht="14.25" customHeight="1">
      <c r="A4" s="6"/>
      <c r="B4" s="12" t="s">
        <v>5</v>
      </c>
      <c r="C4" s="12" t="s">
        <v>6</v>
      </c>
      <c r="D4" s="12" t="s">
        <v>7</v>
      </c>
      <c r="E4" s="12" t="s">
        <v>6</v>
      </c>
      <c r="F4" s="14" t="s">
        <v>8</v>
      </c>
      <c r="G4" s="12"/>
      <c r="H4" s="15"/>
      <c r="I4" s="15">
        <v>50.5</v>
      </c>
      <c r="J4" s="15">
        <v>50.5</v>
      </c>
      <c r="K4" s="15">
        <v>53.0</v>
      </c>
    </row>
    <row r="5" ht="14.25" customHeight="1">
      <c r="A5" s="8" t="s">
        <v>9</v>
      </c>
      <c r="B5" s="6"/>
      <c r="C5" s="6"/>
      <c r="D5" s="6"/>
      <c r="E5" s="6"/>
      <c r="F5" s="6"/>
      <c r="G5" s="6"/>
      <c r="H5" s="6"/>
      <c r="I5" s="6"/>
      <c r="J5" s="15">
        <f>K4-J4</f>
        <v>2.5</v>
      </c>
    </row>
    <row r="6" ht="14.25" customHeight="1">
      <c r="A6" s="16" t="s">
        <v>10</v>
      </c>
      <c r="B6" s="9">
        <f>214237.5+5734*9.8+5734*4.1</f>
        <v>293940.1</v>
      </c>
      <c r="C6" s="9">
        <v>290428.0</v>
      </c>
      <c r="D6" s="10"/>
      <c r="E6" s="9">
        <f>$K$2*K4</f>
        <v>287260</v>
      </c>
      <c r="F6" s="17" t="s">
        <v>11</v>
      </c>
      <c r="G6" s="6"/>
      <c r="H6" s="6"/>
      <c r="I6" s="6"/>
    </row>
    <row r="7" ht="14.25" customHeight="1">
      <c r="A7" s="16" t="s">
        <v>12</v>
      </c>
      <c r="B7" s="18">
        <v>-22460.0</v>
      </c>
      <c r="C7" s="18">
        <v>-18000.0</v>
      </c>
      <c r="D7" s="10"/>
      <c r="E7" s="18">
        <f>E6*K3+85.14</f>
        <v>-25193.74</v>
      </c>
      <c r="F7" s="6" t="s">
        <v>13</v>
      </c>
      <c r="G7" s="6"/>
      <c r="H7" s="6"/>
      <c r="I7" s="6"/>
      <c r="K7" s="10">
        <f>E70</f>
        <v>0.001347999962</v>
      </c>
    </row>
    <row r="8" ht="14.25" customHeight="1">
      <c r="A8" s="16" t="s">
        <v>14</v>
      </c>
      <c r="B8" s="9">
        <f>B7+B6</f>
        <v>271480.1</v>
      </c>
      <c r="C8" s="9">
        <f>C6+C7</f>
        <v>272428</v>
      </c>
      <c r="D8" s="10">
        <v>92421.0</v>
      </c>
      <c r="E8" s="9">
        <f>E7+E6</f>
        <v>262066.26</v>
      </c>
      <c r="F8" s="6"/>
      <c r="G8" s="6"/>
      <c r="H8" s="6"/>
      <c r="I8" s="6"/>
    </row>
    <row r="9" ht="14.25" customHeight="1">
      <c r="A9" s="16" t="s">
        <v>15</v>
      </c>
      <c r="B9" s="9">
        <v>0.0</v>
      </c>
      <c r="C9" s="9">
        <v>0.0</v>
      </c>
      <c r="D9" s="10">
        <v>0.0</v>
      </c>
      <c r="E9" s="9">
        <v>15000.0</v>
      </c>
      <c r="F9" s="6" t="s">
        <v>16</v>
      </c>
      <c r="G9" s="6"/>
      <c r="H9" s="6"/>
      <c r="I9" s="6"/>
    </row>
    <row r="10" ht="14.25" customHeight="1">
      <c r="A10" s="16" t="s">
        <v>17</v>
      </c>
      <c r="B10" s="10">
        <v>25000.0</v>
      </c>
      <c r="C10" s="10">
        <v>25000.0</v>
      </c>
      <c r="D10" s="10"/>
      <c r="E10" s="10">
        <v>25000.0</v>
      </c>
      <c r="F10" s="6" t="s">
        <v>18</v>
      </c>
      <c r="G10" s="6"/>
      <c r="H10" s="6"/>
      <c r="I10" s="6"/>
    </row>
    <row r="11" ht="14.25" customHeight="1">
      <c r="A11" s="16" t="s">
        <v>19</v>
      </c>
      <c r="B11" s="10">
        <v>5000.0</v>
      </c>
      <c r="C11" s="10">
        <v>5000.0</v>
      </c>
      <c r="D11" s="10">
        <v>3811.0</v>
      </c>
      <c r="E11" s="10">
        <v>12000.0</v>
      </c>
      <c r="F11" s="6" t="s">
        <v>20</v>
      </c>
      <c r="G11" s="6"/>
      <c r="H11" s="6"/>
      <c r="I11" s="6"/>
    </row>
    <row r="12" ht="14.25" customHeight="1">
      <c r="A12" s="16" t="s">
        <v>21</v>
      </c>
      <c r="B12" s="10">
        <v>4100.0</v>
      </c>
      <c r="C12" s="10">
        <v>4100.0</v>
      </c>
      <c r="D12" s="10">
        <v>250.0</v>
      </c>
      <c r="E12" s="10">
        <v>1500.0</v>
      </c>
      <c r="F12" s="6" t="s">
        <v>22</v>
      </c>
      <c r="G12" s="6"/>
      <c r="H12" s="6"/>
      <c r="I12" s="6"/>
    </row>
    <row r="13" ht="14.25" customHeight="1">
      <c r="A13" s="16" t="s">
        <v>23</v>
      </c>
      <c r="B13" s="10">
        <v>33000.0</v>
      </c>
      <c r="C13" s="10">
        <v>35065.0</v>
      </c>
      <c r="D13" s="10"/>
      <c r="E13" s="10">
        <f>(SUM(E44:E46)+SUM(E56:E57)+1080)*0.4</f>
        <v>37863.04264</v>
      </c>
      <c r="F13" s="6" t="s">
        <v>24</v>
      </c>
      <c r="G13" s="6"/>
      <c r="H13" s="6"/>
      <c r="I13" s="6"/>
    </row>
    <row r="14" ht="14.25" customHeight="1">
      <c r="A14" s="16" t="s">
        <v>25</v>
      </c>
      <c r="B14" s="10">
        <v>20000.0</v>
      </c>
      <c r="C14" s="10">
        <v>0.0</v>
      </c>
      <c r="D14" s="10">
        <v>0.0</v>
      </c>
      <c r="E14" s="10">
        <v>0.0</v>
      </c>
      <c r="F14" s="6" t="s">
        <v>26</v>
      </c>
      <c r="G14" s="6"/>
      <c r="H14" s="6"/>
      <c r="I14" s="6"/>
    </row>
    <row r="15" ht="34.5" customHeight="1">
      <c r="A15" s="16" t="s">
        <v>27</v>
      </c>
      <c r="B15" s="18">
        <v>35000.0</v>
      </c>
      <c r="C15" s="18">
        <v>90000.0</v>
      </c>
      <c r="D15" s="18"/>
      <c r="E15" s="18">
        <v>97000.0</v>
      </c>
      <c r="F15" s="19" t="s">
        <v>28</v>
      </c>
      <c r="G15" s="6"/>
      <c r="H15" s="6"/>
      <c r="I15" s="6"/>
    </row>
    <row r="16" ht="14.25" customHeight="1">
      <c r="A16" s="20" t="s">
        <v>29</v>
      </c>
      <c r="B16" s="9">
        <f t="shared" ref="B16:E16" si="1">SUM(B8:B15)</f>
        <v>393580.1</v>
      </c>
      <c r="C16" s="9">
        <f t="shared" si="1"/>
        <v>431593</v>
      </c>
      <c r="D16" s="9">
        <f t="shared" si="1"/>
        <v>96482</v>
      </c>
      <c r="E16" s="9">
        <f t="shared" si="1"/>
        <v>450429.3026</v>
      </c>
      <c r="F16" s="21"/>
      <c r="G16" s="6"/>
      <c r="H16" s="6"/>
      <c r="I16" s="6"/>
    </row>
    <row r="17" ht="14.25" customHeight="1">
      <c r="A17" s="20" t="s">
        <v>30</v>
      </c>
      <c r="B17" s="10"/>
      <c r="C17" s="10"/>
      <c r="D17" s="10"/>
      <c r="E17" s="10"/>
      <c r="F17" s="6"/>
      <c r="G17" s="6"/>
      <c r="H17" s="6"/>
      <c r="I17" s="6"/>
    </row>
    <row r="18" ht="14.25" customHeight="1">
      <c r="A18" s="22" t="s">
        <v>31</v>
      </c>
      <c r="B18" s="10"/>
      <c r="C18" s="10"/>
      <c r="D18" s="10"/>
      <c r="E18" s="10"/>
      <c r="F18" s="6"/>
      <c r="G18" s="6"/>
      <c r="H18" s="6"/>
      <c r="I18" s="6"/>
    </row>
    <row r="19" ht="14.25" customHeight="1">
      <c r="A19" s="16" t="s">
        <v>32</v>
      </c>
      <c r="B19" s="9">
        <f>J2*9.8</f>
        <v>56359.8</v>
      </c>
      <c r="C19" s="9">
        <f>J2*10.84</f>
        <v>62340.84</v>
      </c>
      <c r="D19" s="10"/>
      <c r="E19" s="9">
        <f>K2*11.26</f>
        <v>61029.2</v>
      </c>
      <c r="F19" s="6" t="s">
        <v>33</v>
      </c>
      <c r="G19" s="6"/>
      <c r="H19" s="6"/>
      <c r="I19" s="6"/>
    </row>
    <row r="20" ht="14.25" customHeight="1">
      <c r="A20" s="16" t="s">
        <v>34</v>
      </c>
      <c r="B20" s="18">
        <f>J2*4.1</f>
        <v>23579.1</v>
      </c>
      <c r="C20" s="18">
        <f>J2*4.25</f>
        <v>24441.75</v>
      </c>
      <c r="D20" s="10"/>
      <c r="E20" s="18">
        <f>K2*4.25</f>
        <v>23035</v>
      </c>
      <c r="F20" s="6" t="s">
        <v>35</v>
      </c>
      <c r="G20" s="6"/>
      <c r="H20" s="6"/>
      <c r="I20" s="6"/>
    </row>
    <row r="21" ht="14.25" customHeight="1">
      <c r="A21" s="22" t="s">
        <v>36</v>
      </c>
      <c r="B21" s="23">
        <f>B20+B19</f>
        <v>79938.9</v>
      </c>
      <c r="C21" s="23">
        <f>C19+C20</f>
        <v>86782.59</v>
      </c>
      <c r="D21" s="24"/>
      <c r="E21" s="23">
        <f>E19+E20</f>
        <v>84064.2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ht="14.25" customHeight="1">
      <c r="A22" s="26" t="s">
        <v>37</v>
      </c>
      <c r="B22" s="27"/>
      <c r="C22" s="27"/>
      <c r="D22" s="28"/>
      <c r="E22" s="27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14.25" customHeight="1">
      <c r="A23" s="30" t="s">
        <v>38</v>
      </c>
      <c r="B23" s="31">
        <v>20000.0</v>
      </c>
      <c r="C23" s="31">
        <v>15000.0</v>
      </c>
      <c r="D23" s="32"/>
      <c r="E23" s="31">
        <v>10000.0</v>
      </c>
      <c r="F23" s="33" t="s">
        <v>39</v>
      </c>
      <c r="G23" s="6"/>
      <c r="H23" s="6"/>
      <c r="I23" s="6"/>
    </row>
    <row r="24" ht="14.25" customHeight="1">
      <c r="A24" s="30" t="s">
        <v>40</v>
      </c>
      <c r="B24" s="32">
        <v>5000.0</v>
      </c>
      <c r="C24" s="32">
        <v>5000.0</v>
      </c>
      <c r="D24" s="32"/>
      <c r="E24" s="32">
        <v>5000.0</v>
      </c>
      <c r="F24" s="33" t="s">
        <v>41</v>
      </c>
      <c r="G24" s="6"/>
      <c r="H24" s="6"/>
      <c r="I24" s="6"/>
    </row>
    <row r="25" ht="14.25" customHeight="1">
      <c r="A25" s="30" t="s">
        <v>42</v>
      </c>
      <c r="B25" s="32">
        <v>2000.0</v>
      </c>
      <c r="C25" s="32">
        <v>0.0</v>
      </c>
      <c r="D25" s="32"/>
      <c r="E25" s="32">
        <v>0.0</v>
      </c>
      <c r="F25" s="33" t="s">
        <v>43</v>
      </c>
      <c r="G25" s="6"/>
      <c r="H25" s="6"/>
      <c r="I25" s="6"/>
    </row>
    <row r="26" ht="14.25" customHeight="1">
      <c r="A26" s="30" t="s">
        <v>44</v>
      </c>
      <c r="B26" s="32">
        <v>2000.0</v>
      </c>
      <c r="C26" s="32">
        <v>2000.0</v>
      </c>
      <c r="D26" s="32"/>
      <c r="E26" s="32">
        <v>2000.0</v>
      </c>
      <c r="F26" s="33"/>
      <c r="G26" s="6"/>
      <c r="H26" s="6"/>
      <c r="I26" s="6"/>
    </row>
    <row r="27" ht="14.25" customHeight="1">
      <c r="A27" s="30" t="s">
        <v>45</v>
      </c>
      <c r="B27" s="32">
        <v>500.0</v>
      </c>
      <c r="C27" s="32">
        <v>500.0</v>
      </c>
      <c r="D27" s="32"/>
      <c r="E27" s="32">
        <v>500.0</v>
      </c>
      <c r="F27" s="33"/>
      <c r="G27" s="6"/>
      <c r="H27" s="6"/>
      <c r="I27" s="6"/>
    </row>
    <row r="28" ht="14.25" customHeight="1">
      <c r="A28" s="30" t="s">
        <v>46</v>
      </c>
      <c r="B28" s="34">
        <v>0.0</v>
      </c>
      <c r="C28" s="34">
        <v>1000.0</v>
      </c>
      <c r="D28" s="32"/>
      <c r="E28" s="34">
        <v>1000.0</v>
      </c>
      <c r="F28" s="33"/>
      <c r="G28" s="6"/>
      <c r="H28" s="6"/>
      <c r="I28" s="6"/>
    </row>
    <row r="29" ht="14.25" customHeight="1">
      <c r="A29" s="35" t="s">
        <v>47</v>
      </c>
      <c r="B29" s="36">
        <f t="shared" ref="B29:C29" si="2">SUM(B23:B28)</f>
        <v>29500</v>
      </c>
      <c r="C29" s="36">
        <f t="shared" si="2"/>
        <v>23500</v>
      </c>
      <c r="D29" s="37"/>
      <c r="E29" s="36">
        <f>SUM(E23:E28)</f>
        <v>18500</v>
      </c>
      <c r="F29" s="38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ht="14.25" customHeight="1">
      <c r="A30" s="39" t="s">
        <v>48</v>
      </c>
      <c r="B30" s="9"/>
      <c r="C30" s="9"/>
      <c r="D30" s="10"/>
      <c r="E30" s="9"/>
      <c r="F30" s="6"/>
      <c r="G30" s="6"/>
      <c r="H30" s="6"/>
      <c r="I30" s="6"/>
    </row>
    <row r="31" ht="14.25" customHeight="1">
      <c r="A31" s="40" t="s">
        <v>49</v>
      </c>
      <c r="B31" s="41">
        <v>6000.0</v>
      </c>
      <c r="C31" s="41">
        <v>4000.0</v>
      </c>
      <c r="D31" s="42"/>
      <c r="E31" s="41">
        <v>4000.0</v>
      </c>
      <c r="F31" s="43" t="s">
        <v>50</v>
      </c>
      <c r="G31" s="6"/>
      <c r="H31" s="6"/>
      <c r="I31" s="6"/>
    </row>
    <row r="32" ht="14.25" customHeight="1">
      <c r="A32" s="40" t="s">
        <v>51</v>
      </c>
      <c r="B32" s="42">
        <v>2000.0</v>
      </c>
      <c r="C32" s="42">
        <v>2000.0</v>
      </c>
      <c r="D32" s="42"/>
      <c r="E32" s="42">
        <v>2000.0</v>
      </c>
      <c r="F32" s="43"/>
      <c r="G32" s="6"/>
      <c r="H32" s="6"/>
      <c r="I32" s="6"/>
    </row>
    <row r="33" ht="14.25" customHeight="1">
      <c r="A33" s="40" t="s">
        <v>52</v>
      </c>
      <c r="B33" s="42">
        <v>200.0</v>
      </c>
      <c r="C33" s="42">
        <v>200.0</v>
      </c>
      <c r="D33" s="42"/>
      <c r="E33" s="42">
        <v>200.0</v>
      </c>
      <c r="F33" s="43"/>
      <c r="G33" s="6"/>
      <c r="H33" s="6"/>
      <c r="I33" s="6"/>
    </row>
    <row r="34" ht="14.25" customHeight="1">
      <c r="A34" s="40" t="s">
        <v>53</v>
      </c>
      <c r="B34" s="42">
        <v>0.0</v>
      </c>
      <c r="C34" s="42">
        <v>4000.0</v>
      </c>
      <c r="D34" s="42"/>
      <c r="E34" s="42">
        <v>4000.0</v>
      </c>
      <c r="F34" s="43" t="s">
        <v>54</v>
      </c>
      <c r="G34" s="6"/>
      <c r="H34" s="6"/>
      <c r="I34" s="6"/>
    </row>
    <row r="35" ht="14.25" customHeight="1">
      <c r="A35" s="40" t="s">
        <v>55</v>
      </c>
      <c r="B35" s="42">
        <v>500.0</v>
      </c>
      <c r="C35" s="42">
        <v>500.0</v>
      </c>
      <c r="D35" s="42"/>
      <c r="E35" s="42">
        <v>1000.0</v>
      </c>
      <c r="F35" s="43"/>
      <c r="G35" s="6"/>
      <c r="H35" s="6"/>
      <c r="I35" s="6"/>
    </row>
    <row r="36" ht="14.25" customHeight="1">
      <c r="A36" s="40" t="s">
        <v>56</v>
      </c>
      <c r="B36" s="42">
        <v>4000.0</v>
      </c>
      <c r="C36" s="42">
        <v>4000.0</v>
      </c>
      <c r="D36" s="42"/>
      <c r="E36" s="42">
        <v>4000.0</v>
      </c>
      <c r="F36" s="43" t="s">
        <v>57</v>
      </c>
      <c r="G36" s="6"/>
      <c r="H36" s="6"/>
      <c r="I36" s="6"/>
    </row>
    <row r="37" ht="14.25" customHeight="1">
      <c r="A37" s="40" t="s">
        <v>58</v>
      </c>
      <c r="B37" s="44">
        <v>13100.0</v>
      </c>
      <c r="C37" s="44">
        <v>15000.0</v>
      </c>
      <c r="D37" s="42"/>
      <c r="E37" s="44">
        <v>1000.0</v>
      </c>
      <c r="F37" s="43" t="s">
        <v>59</v>
      </c>
      <c r="G37" s="6"/>
      <c r="H37" s="6"/>
      <c r="I37" s="6"/>
    </row>
    <row r="38" ht="14.25" customHeight="1">
      <c r="A38" s="45" t="s">
        <v>60</v>
      </c>
      <c r="B38" s="46">
        <f t="shared" ref="B38:C38" si="3">SUM(B31:B37)</f>
        <v>25800</v>
      </c>
      <c r="C38" s="46">
        <f t="shared" si="3"/>
        <v>29700</v>
      </c>
      <c r="D38" s="47"/>
      <c r="E38" s="46">
        <f>SUM(E31:E37)</f>
        <v>16200</v>
      </c>
      <c r="F38" s="48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ht="14.25" customHeight="1">
      <c r="A39" s="39" t="s">
        <v>55</v>
      </c>
      <c r="B39" s="9"/>
      <c r="C39" s="9"/>
      <c r="D39" s="10"/>
      <c r="E39" s="9"/>
      <c r="F39" s="6"/>
      <c r="G39" s="6"/>
      <c r="H39" s="6"/>
      <c r="I39" s="6"/>
    </row>
    <row r="40" ht="14.25" customHeight="1">
      <c r="A40" s="49" t="s">
        <v>61</v>
      </c>
      <c r="B40" s="50">
        <v>86521.0</v>
      </c>
      <c r="C40" s="50">
        <v>90021.0</v>
      </c>
      <c r="D40" s="51"/>
      <c r="E40" s="50">
        <f>C40*1.03</f>
        <v>92721.63</v>
      </c>
      <c r="F40" s="52" t="s">
        <v>62</v>
      </c>
      <c r="G40" s="6"/>
      <c r="H40" s="6"/>
      <c r="I40" s="6"/>
    </row>
    <row r="41" ht="14.25" customHeight="1">
      <c r="A41" s="49" t="s">
        <v>63</v>
      </c>
      <c r="B41" s="51">
        <f t="shared" ref="B41:C41" si="4">B40*0.0765</f>
        <v>6618.8565</v>
      </c>
      <c r="C41" s="51">
        <f t="shared" si="4"/>
        <v>6886.6065</v>
      </c>
      <c r="D41" s="51"/>
      <c r="E41" s="51">
        <f>E40*0.0765</f>
        <v>7093.204695</v>
      </c>
      <c r="F41" s="53" t="s">
        <v>64</v>
      </c>
      <c r="G41" s="6"/>
      <c r="H41" s="6"/>
      <c r="I41" s="6"/>
    </row>
    <row r="42" ht="14.25" customHeight="1">
      <c r="A42" s="49" t="s">
        <v>65</v>
      </c>
      <c r="B42" s="51">
        <v>4112.0</v>
      </c>
      <c r="C42" s="51">
        <v>4112.0</v>
      </c>
      <c r="D42" s="51"/>
      <c r="E42" s="51">
        <v>4112.0</v>
      </c>
      <c r="F42" s="52" t="s">
        <v>66</v>
      </c>
      <c r="G42" s="6"/>
      <c r="H42" s="6"/>
      <c r="I42" s="6"/>
    </row>
    <row r="43" ht="14.25" customHeight="1">
      <c r="A43" s="49" t="s">
        <v>67</v>
      </c>
      <c r="B43" s="51">
        <v>36325.0</v>
      </c>
      <c r="C43" s="51">
        <f>C40*0.43</f>
        <v>38709.03</v>
      </c>
      <c r="D43" s="51"/>
      <c r="E43" s="51">
        <v>46500.0</v>
      </c>
      <c r="F43" s="54" t="s">
        <v>68</v>
      </c>
      <c r="G43" s="6"/>
      <c r="H43" s="6"/>
      <c r="I43" s="6"/>
    </row>
    <row r="44" ht="14.25" customHeight="1">
      <c r="A44" s="49" t="s">
        <v>69</v>
      </c>
      <c r="B44" s="51">
        <v>51500.0</v>
      </c>
      <c r="C44" s="51">
        <v>58841.0</v>
      </c>
      <c r="D44" s="51"/>
      <c r="E44" s="51">
        <f>C44*1.03</f>
        <v>60606.23</v>
      </c>
      <c r="F44" s="52" t="s">
        <v>62</v>
      </c>
      <c r="G44" s="6"/>
      <c r="H44" s="6"/>
      <c r="I44" s="6"/>
    </row>
    <row r="45" ht="14.25" customHeight="1">
      <c r="A45" s="49" t="s">
        <v>70</v>
      </c>
      <c r="B45" s="51">
        <v>0.0</v>
      </c>
      <c r="C45" s="51">
        <f>C44*0.0765</f>
        <v>4501.3365</v>
      </c>
      <c r="D45" s="51"/>
      <c r="E45" s="51">
        <f>E44*0.0765</f>
        <v>4636.376595</v>
      </c>
      <c r="F45" s="52" t="s">
        <v>71</v>
      </c>
      <c r="G45" s="6"/>
      <c r="H45" s="6"/>
      <c r="I45" s="6"/>
    </row>
    <row r="46" ht="14.25" customHeight="1">
      <c r="A46" s="49" t="s">
        <v>72</v>
      </c>
      <c r="B46" s="51">
        <v>20085.0</v>
      </c>
      <c r="C46" s="51">
        <v>17740.92</v>
      </c>
      <c r="D46" s="51"/>
      <c r="E46" s="51">
        <v>19835.0</v>
      </c>
      <c r="F46" s="54" t="s">
        <v>68</v>
      </c>
      <c r="G46" s="6"/>
      <c r="H46" s="6"/>
      <c r="I46" s="6"/>
    </row>
    <row r="47" ht="14.25" customHeight="1">
      <c r="A47" s="49" t="s">
        <v>73</v>
      </c>
      <c r="B47" s="51">
        <v>0.0</v>
      </c>
      <c r="C47" s="51">
        <v>0.0</v>
      </c>
      <c r="D47" s="51"/>
      <c r="E47" s="51">
        <v>12500.0</v>
      </c>
      <c r="F47" s="52" t="s">
        <v>74</v>
      </c>
      <c r="G47" s="6"/>
      <c r="H47" s="6"/>
      <c r="I47" s="6"/>
    </row>
    <row r="48" ht="14.25" customHeight="1">
      <c r="A48" s="49" t="s">
        <v>75</v>
      </c>
      <c r="B48" s="51">
        <v>20085.0</v>
      </c>
      <c r="C48" s="51">
        <v>20687.0</v>
      </c>
      <c r="D48" s="51"/>
      <c r="E48" s="51">
        <f>C48*1.03</f>
        <v>21307.61</v>
      </c>
      <c r="F48" s="52" t="s">
        <v>76</v>
      </c>
      <c r="G48" s="6"/>
      <c r="H48" s="6"/>
      <c r="I48" s="6"/>
    </row>
    <row r="49" ht="14.25" customHeight="1">
      <c r="A49" s="49" t="s">
        <v>77</v>
      </c>
      <c r="B49" s="51">
        <v>4000.0</v>
      </c>
      <c r="C49" s="51">
        <v>4000.0</v>
      </c>
      <c r="D49" s="51"/>
      <c r="E49" s="51">
        <v>4000.0</v>
      </c>
      <c r="F49" s="52" t="s">
        <v>78</v>
      </c>
      <c r="G49" s="6"/>
      <c r="H49" s="6"/>
      <c r="I49" s="6"/>
    </row>
    <row r="50" ht="14.25" customHeight="1">
      <c r="A50" s="49" t="s">
        <v>79</v>
      </c>
      <c r="B50" s="55">
        <v>2000.0</v>
      </c>
      <c r="C50" s="55">
        <v>2000.0</v>
      </c>
      <c r="D50" s="51"/>
      <c r="E50" s="55">
        <v>0.0</v>
      </c>
      <c r="F50" s="52" t="s">
        <v>80</v>
      </c>
      <c r="G50" s="6"/>
      <c r="H50" s="6"/>
      <c r="I50" s="6"/>
    </row>
    <row r="51" ht="14.25" customHeight="1">
      <c r="A51" s="56" t="s">
        <v>81</v>
      </c>
      <c r="B51" s="57">
        <f t="shared" ref="B51:C51" si="5">SUM(B40:B50)</f>
        <v>231246.8565</v>
      </c>
      <c r="C51" s="57">
        <f t="shared" si="5"/>
        <v>247498.893</v>
      </c>
      <c r="D51" s="58"/>
      <c r="E51" s="57">
        <f>SUM(E40:E50)</f>
        <v>273312.0513</v>
      </c>
      <c r="F51" s="59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ht="14.25" customHeight="1">
      <c r="A52" s="39" t="s">
        <v>82</v>
      </c>
      <c r="B52" s="9"/>
      <c r="C52" s="9"/>
      <c r="D52" s="10"/>
      <c r="E52" s="9"/>
      <c r="F52" s="6"/>
      <c r="G52" s="6"/>
      <c r="H52" s="6"/>
      <c r="I52" s="6"/>
    </row>
    <row r="53" ht="14.25" customHeight="1">
      <c r="A53" s="60" t="s">
        <v>83</v>
      </c>
      <c r="B53" s="61">
        <v>7000.0</v>
      </c>
      <c r="C53" s="61">
        <v>7000.0</v>
      </c>
      <c r="D53" s="62"/>
      <c r="E53" s="61">
        <v>7000.0</v>
      </c>
      <c r="F53" s="63"/>
      <c r="G53" s="6"/>
      <c r="H53" s="6"/>
      <c r="I53" s="6"/>
    </row>
    <row r="54" ht="14.25" customHeight="1">
      <c r="A54" s="60" t="s">
        <v>84</v>
      </c>
      <c r="B54" s="62">
        <v>4556.0</v>
      </c>
      <c r="C54" s="62">
        <v>4556.0</v>
      </c>
      <c r="D54" s="62"/>
      <c r="E54" s="62">
        <v>4556.0</v>
      </c>
      <c r="F54" s="63"/>
      <c r="G54" s="6"/>
      <c r="H54" s="6"/>
      <c r="I54" s="6"/>
    </row>
    <row r="55" ht="14.25" customHeight="1">
      <c r="A55" s="60" t="s">
        <v>85</v>
      </c>
      <c r="B55" s="62">
        <v>0.0</v>
      </c>
      <c r="C55" s="62">
        <v>0.0</v>
      </c>
      <c r="D55" s="62"/>
      <c r="E55" s="62">
        <v>3000.0</v>
      </c>
      <c r="F55" s="63"/>
      <c r="G55" s="6"/>
      <c r="H55" s="6"/>
      <c r="I55" s="6"/>
    </row>
    <row r="56" ht="14.25" customHeight="1">
      <c r="A56" s="60" t="s">
        <v>86</v>
      </c>
      <c r="B56" s="62">
        <v>5500.0</v>
      </c>
      <c r="C56" s="62">
        <v>5500.0</v>
      </c>
      <c r="D56" s="62"/>
      <c r="E56" s="62">
        <v>5500.0</v>
      </c>
      <c r="F56" s="63"/>
      <c r="G56" s="6"/>
      <c r="H56" s="6"/>
      <c r="I56" s="6"/>
    </row>
    <row r="57" ht="14.25" customHeight="1">
      <c r="A57" s="60" t="s">
        <v>87</v>
      </c>
      <c r="B57" s="62">
        <v>3000.0</v>
      </c>
      <c r="C57" s="62">
        <v>0.0</v>
      </c>
      <c r="D57" s="62"/>
      <c r="E57" s="62">
        <v>3000.0</v>
      </c>
      <c r="F57" s="63"/>
      <c r="G57" s="6"/>
      <c r="H57" s="6"/>
      <c r="I57" s="6"/>
    </row>
    <row r="58" ht="14.25" customHeight="1">
      <c r="A58" s="60" t="s">
        <v>88</v>
      </c>
      <c r="B58" s="62">
        <v>672.0</v>
      </c>
      <c r="C58" s="62">
        <v>672.0</v>
      </c>
      <c r="D58" s="62"/>
      <c r="E58" s="62">
        <v>1350.0</v>
      </c>
      <c r="F58" s="63" t="s">
        <v>89</v>
      </c>
      <c r="G58" s="6"/>
      <c r="H58" s="6"/>
      <c r="I58" s="6"/>
    </row>
    <row r="59" ht="14.25" customHeight="1">
      <c r="A59" s="60" t="s">
        <v>90</v>
      </c>
      <c r="B59" s="62">
        <v>9480.0</v>
      </c>
      <c r="C59" s="62">
        <v>9735.0</v>
      </c>
      <c r="D59" s="62" t="s">
        <v>91</v>
      </c>
      <c r="E59" s="62">
        <f>C59*1.03</f>
        <v>10027.05</v>
      </c>
      <c r="F59" s="63" t="s">
        <v>76</v>
      </c>
      <c r="G59" s="6"/>
      <c r="H59" s="6"/>
      <c r="I59" s="6"/>
    </row>
    <row r="60" ht="14.25" customHeight="1">
      <c r="A60" s="60" t="s">
        <v>92</v>
      </c>
      <c r="B60" s="62">
        <v>2000.0</v>
      </c>
      <c r="C60" s="62">
        <v>2000.0</v>
      </c>
      <c r="D60" s="62"/>
      <c r="E60" s="62">
        <v>2000.0</v>
      </c>
      <c r="F60" s="63"/>
      <c r="G60" s="6"/>
      <c r="H60" s="6"/>
      <c r="I60" s="6"/>
    </row>
    <row r="61" ht="14.25" customHeight="1">
      <c r="A61" s="60" t="s">
        <v>93</v>
      </c>
      <c r="B61" s="62">
        <v>1000.0</v>
      </c>
      <c r="C61" s="62">
        <v>1000.0</v>
      </c>
      <c r="D61" s="62"/>
      <c r="E61" s="62">
        <v>0.0</v>
      </c>
      <c r="F61" s="63" t="s">
        <v>94</v>
      </c>
      <c r="G61" s="6"/>
      <c r="H61" s="6"/>
      <c r="I61" s="6"/>
    </row>
    <row r="62" ht="14.25" customHeight="1">
      <c r="A62" s="60" t="s">
        <v>95</v>
      </c>
      <c r="B62" s="62">
        <v>3240.0</v>
      </c>
      <c r="C62" s="62">
        <v>3240.0</v>
      </c>
      <c r="D62" s="62"/>
      <c r="E62" s="62">
        <v>3240.0</v>
      </c>
      <c r="F62" s="63"/>
      <c r="G62" s="6"/>
      <c r="H62" s="6"/>
      <c r="I62" s="6"/>
    </row>
    <row r="63" ht="14.25" customHeight="1">
      <c r="A63" s="60" t="s">
        <v>96</v>
      </c>
      <c r="B63" s="62"/>
      <c r="C63" s="62"/>
      <c r="D63" s="62"/>
      <c r="E63" s="62">
        <v>1680.0</v>
      </c>
      <c r="F63" s="63"/>
      <c r="G63" s="6"/>
      <c r="H63" s="6"/>
      <c r="I63" s="6"/>
    </row>
    <row r="64" ht="14.25" customHeight="1">
      <c r="A64" s="60" t="s">
        <v>97</v>
      </c>
      <c r="B64" s="62"/>
      <c r="C64" s="62"/>
      <c r="D64" s="62"/>
      <c r="E64" s="62">
        <v>8000.0</v>
      </c>
      <c r="F64" s="63"/>
      <c r="G64" s="6"/>
      <c r="H64" s="6"/>
      <c r="I64" s="6"/>
    </row>
    <row r="65" ht="14.25" customHeight="1">
      <c r="A65" s="60" t="s">
        <v>98</v>
      </c>
      <c r="B65" s="62"/>
      <c r="C65" s="62"/>
      <c r="D65" s="62"/>
      <c r="E65" s="62">
        <v>4000.0</v>
      </c>
      <c r="F65" s="63"/>
      <c r="G65" s="6"/>
      <c r="H65" s="6"/>
      <c r="I65" s="6"/>
    </row>
    <row r="66" ht="14.25" customHeight="1">
      <c r="A66" s="60" t="s">
        <v>99</v>
      </c>
      <c r="B66" s="64">
        <v>6000.0</v>
      </c>
      <c r="C66" s="64">
        <v>7000.0</v>
      </c>
      <c r="D66" s="62"/>
      <c r="E66" s="64">
        <v>5000.0</v>
      </c>
      <c r="F66" s="63" t="s">
        <v>100</v>
      </c>
      <c r="G66" s="6"/>
      <c r="H66" s="6"/>
      <c r="I66" s="6"/>
    </row>
    <row r="67" ht="14.25" customHeight="1">
      <c r="A67" s="65" t="s">
        <v>101</v>
      </c>
      <c r="B67" s="61">
        <f t="shared" ref="B67:C67" si="6">SUM(B53:B66)</f>
        <v>42448</v>
      </c>
      <c r="C67" s="61">
        <f t="shared" si="6"/>
        <v>40703</v>
      </c>
      <c r="D67" s="62"/>
      <c r="E67" s="61">
        <f>SUM(E53:E66)</f>
        <v>58353.05</v>
      </c>
      <c r="F67" s="63"/>
      <c r="G67" s="6"/>
      <c r="H67" s="6"/>
      <c r="I67" s="6"/>
    </row>
    <row r="68" ht="14.25" customHeight="1">
      <c r="A68" s="20" t="s">
        <v>102</v>
      </c>
      <c r="B68" s="9">
        <f t="shared" ref="B68:C68" si="7">B21+B29+B38+B51+B67</f>
        <v>408933.7565</v>
      </c>
      <c r="C68" s="9">
        <f t="shared" si="7"/>
        <v>428184.483</v>
      </c>
      <c r="D68" s="10"/>
      <c r="E68" s="9">
        <f>E21+E29+E38+E51+E67</f>
        <v>450429.3013</v>
      </c>
      <c r="F68" s="6"/>
      <c r="G68" s="6"/>
      <c r="H68" s="6"/>
      <c r="I68" s="6"/>
    </row>
    <row r="69" ht="14.25" customHeight="1">
      <c r="A69" s="6"/>
      <c r="B69" s="10"/>
      <c r="C69" s="10"/>
      <c r="D69" s="10"/>
      <c r="E69" s="10"/>
      <c r="F69" s="6"/>
      <c r="G69" s="6"/>
      <c r="H69" s="6"/>
      <c r="I69" s="6"/>
    </row>
    <row r="70" ht="14.25" customHeight="1">
      <c r="A70" s="20" t="s">
        <v>103</v>
      </c>
      <c r="B70" s="10">
        <f t="shared" ref="B70:C70" si="8">B16-B68</f>
        <v>-15353.6565</v>
      </c>
      <c r="C70" s="10">
        <f t="shared" si="8"/>
        <v>3408.517</v>
      </c>
      <c r="D70" s="10"/>
      <c r="E70" s="10">
        <f>E16-E68</f>
        <v>0.001347999962</v>
      </c>
      <c r="F70" s="6"/>
      <c r="G70" s="6"/>
      <c r="H70" s="6"/>
      <c r="I70" s="6"/>
    </row>
    <row r="71" ht="14.25" customHeight="1">
      <c r="A71" s="16"/>
      <c r="B71" s="10"/>
      <c r="C71" s="10"/>
      <c r="D71" s="10"/>
      <c r="E71" s="10"/>
      <c r="F71" s="6"/>
      <c r="G71" s="6"/>
      <c r="H71" s="6"/>
      <c r="I71" s="6"/>
    </row>
    <row r="72" ht="14.25" customHeight="1">
      <c r="A72" s="16"/>
      <c r="B72" s="10"/>
      <c r="C72" s="10"/>
      <c r="D72" s="10" t="s">
        <v>104</v>
      </c>
      <c r="E72" s="10">
        <f>E70/K2</f>
        <v>0.00000024870848</v>
      </c>
      <c r="F72" s="6"/>
      <c r="G72" s="6"/>
      <c r="H72" s="6"/>
      <c r="I72" s="6"/>
    </row>
    <row r="73" ht="14.25" customHeight="1">
      <c r="A73" s="20"/>
      <c r="B73" s="10"/>
      <c r="C73" s="10"/>
      <c r="D73" s="10"/>
      <c r="E73" s="10"/>
      <c r="F73" s="6"/>
      <c r="G73" s="6"/>
      <c r="H73" s="6"/>
      <c r="I73" s="6"/>
    </row>
    <row r="74" ht="14.25" customHeight="1">
      <c r="A74" s="6"/>
      <c r="B74" s="66"/>
      <c r="C74" s="66"/>
      <c r="D74" s="66"/>
      <c r="E74" s="66"/>
      <c r="F74" s="9"/>
      <c r="G74" s="6"/>
      <c r="H74" s="6"/>
      <c r="I74" s="6"/>
    </row>
    <row r="75" ht="14.25" customHeight="1">
      <c r="A75" s="6"/>
      <c r="B75" s="66"/>
      <c r="C75" s="66"/>
      <c r="D75" s="66"/>
      <c r="E75" s="66"/>
      <c r="F75" s="9"/>
      <c r="G75" s="6"/>
      <c r="H75" s="6"/>
      <c r="I75" s="6"/>
    </row>
    <row r="76" ht="14.25" customHeight="1">
      <c r="A76" s="16"/>
      <c r="B76" s="66"/>
      <c r="C76" s="66"/>
      <c r="D76" s="66"/>
      <c r="E76" s="66"/>
      <c r="F76" s="10"/>
      <c r="G76" s="6"/>
      <c r="H76" s="6"/>
      <c r="I76" s="6"/>
    </row>
    <row r="77" ht="14.25" customHeight="1">
      <c r="A77" s="6"/>
      <c r="B77" s="66"/>
      <c r="C77" s="66"/>
      <c r="D77" s="66"/>
      <c r="E77" s="66"/>
      <c r="F77" s="10"/>
      <c r="G77" s="6"/>
      <c r="H77" s="6"/>
      <c r="I77" s="6"/>
    </row>
    <row r="78" ht="14.25" customHeight="1">
      <c r="A78" s="6"/>
      <c r="B78" s="66"/>
      <c r="C78" s="66"/>
      <c r="D78" s="66"/>
      <c r="E78" s="66"/>
      <c r="F78" s="6"/>
      <c r="G78" s="6"/>
      <c r="H78" s="6"/>
      <c r="I78" s="6"/>
    </row>
    <row r="79" ht="14.25" customHeight="1">
      <c r="A79" s="6"/>
      <c r="B79" s="66"/>
      <c r="C79" s="66"/>
      <c r="D79" s="66"/>
      <c r="E79" s="66"/>
      <c r="F79" s="6"/>
      <c r="G79" s="6"/>
      <c r="H79" s="6"/>
      <c r="I79" s="6"/>
    </row>
    <row r="80" ht="14.25" customHeight="1">
      <c r="A80" s="6"/>
      <c r="B80" s="66"/>
      <c r="C80" s="66"/>
      <c r="D80" s="66"/>
      <c r="E80" s="66"/>
      <c r="F80" s="6"/>
      <c r="G80" s="6"/>
      <c r="H80" s="6"/>
      <c r="I80" s="6"/>
    </row>
    <row r="81" ht="14.25" customHeight="1">
      <c r="A81" s="6"/>
      <c r="B81" s="66"/>
      <c r="C81" s="66"/>
      <c r="D81" s="66"/>
      <c r="E81" s="66"/>
      <c r="F81" s="6"/>
      <c r="G81" s="6"/>
      <c r="H81" s="6"/>
      <c r="I81" s="6"/>
    </row>
    <row r="82" ht="14.25" customHeight="1">
      <c r="A82" s="6"/>
      <c r="B82" s="66"/>
      <c r="C82" s="66"/>
      <c r="D82" s="66"/>
      <c r="E82" s="66"/>
      <c r="F82" s="6"/>
      <c r="G82" s="6"/>
      <c r="H82" s="6"/>
      <c r="I82" s="6"/>
    </row>
    <row r="83" ht="14.25" customHeight="1">
      <c r="A83" s="6"/>
      <c r="B83" s="66"/>
      <c r="C83" s="66"/>
      <c r="D83" s="66"/>
      <c r="E83" s="66"/>
      <c r="F83" s="6"/>
      <c r="G83" s="6"/>
      <c r="H83" s="6"/>
      <c r="I83" s="6"/>
    </row>
    <row r="84" ht="14.25" customHeight="1">
      <c r="A84" s="6"/>
      <c r="B84" s="66"/>
      <c r="C84" s="66"/>
      <c r="D84" s="66"/>
      <c r="E84" s="66"/>
      <c r="F84" s="6"/>
      <c r="G84" s="6"/>
      <c r="H84" s="6"/>
      <c r="I84" s="6"/>
    </row>
    <row r="85" ht="14.25" customHeight="1">
      <c r="A85" s="6"/>
      <c r="B85" s="66"/>
      <c r="C85" s="66"/>
      <c r="D85" s="66"/>
      <c r="E85" s="66"/>
      <c r="F85" s="6"/>
      <c r="G85" s="6"/>
      <c r="H85" s="6"/>
      <c r="I85" s="6"/>
    </row>
    <row r="86" ht="14.25" customHeight="1">
      <c r="A86" s="6"/>
      <c r="B86" s="66"/>
      <c r="C86" s="66"/>
      <c r="D86" s="66"/>
      <c r="E86" s="66"/>
      <c r="F86" s="6"/>
      <c r="G86" s="6"/>
      <c r="H86" s="6"/>
      <c r="I86" s="6"/>
    </row>
    <row r="87" ht="14.25" customHeight="1">
      <c r="A87" s="6"/>
      <c r="B87" s="66"/>
      <c r="C87" s="66"/>
      <c r="D87" s="66"/>
      <c r="E87" s="66"/>
      <c r="F87" s="6"/>
      <c r="G87" s="6"/>
      <c r="H87" s="6"/>
      <c r="I87" s="6"/>
    </row>
    <row r="88" ht="14.25" customHeight="1">
      <c r="A88" s="6"/>
      <c r="B88" s="6"/>
      <c r="C88" s="6"/>
      <c r="D88" s="6"/>
      <c r="E88" s="6"/>
      <c r="F88" s="6"/>
      <c r="G88" s="6"/>
      <c r="H88" s="6"/>
      <c r="I88" s="6"/>
    </row>
    <row r="89" ht="14.25" customHeight="1">
      <c r="A89" s="6"/>
      <c r="B89" s="6"/>
      <c r="C89" s="6"/>
      <c r="D89" s="6"/>
      <c r="E89" s="6"/>
      <c r="F89" s="6"/>
      <c r="G89" s="6"/>
      <c r="H89" s="6"/>
      <c r="I89" s="6"/>
    </row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5"/>
    <col customWidth="1" min="2" max="26" width="8.63"/>
  </cols>
  <sheetData>
    <row r="1" ht="14.25" customHeight="1">
      <c r="B1" s="67"/>
      <c r="C1" s="67"/>
      <c r="D1" s="67"/>
      <c r="E1" s="67"/>
      <c r="F1" s="67"/>
      <c r="G1" s="67"/>
      <c r="H1" s="67"/>
      <c r="I1" s="67"/>
      <c r="J1" s="67"/>
    </row>
    <row r="2" ht="14.25" customHeight="1">
      <c r="B2" s="68"/>
      <c r="C2" s="68"/>
      <c r="D2" s="68"/>
      <c r="E2" s="68"/>
      <c r="F2" s="68"/>
      <c r="G2" s="68"/>
      <c r="H2" s="68"/>
      <c r="I2" s="68"/>
      <c r="J2" s="68"/>
    </row>
    <row r="3" ht="14.25" customHeight="1"/>
    <row r="4" ht="14.25" customHeight="1">
      <c r="A4" s="69"/>
      <c r="B4" s="70"/>
      <c r="C4" s="70"/>
      <c r="D4" s="70"/>
      <c r="E4" s="70"/>
      <c r="F4" s="70"/>
      <c r="G4" s="70"/>
      <c r="H4" s="70"/>
      <c r="I4" s="70"/>
      <c r="J4" s="70"/>
    </row>
    <row r="5" ht="14.25" customHeight="1">
      <c r="A5" s="69"/>
      <c r="B5" s="70"/>
      <c r="C5" s="70"/>
      <c r="D5" s="70"/>
      <c r="E5" s="70"/>
      <c r="F5" s="70"/>
      <c r="G5" s="70"/>
      <c r="H5" s="70"/>
      <c r="I5" s="70"/>
      <c r="J5" s="70"/>
    </row>
    <row r="6" ht="14.25" customHeight="1">
      <c r="A6" s="69"/>
      <c r="B6" s="70"/>
      <c r="C6" s="70"/>
      <c r="D6" s="70"/>
      <c r="E6" s="70"/>
      <c r="F6" s="70"/>
      <c r="G6" s="70"/>
      <c r="H6" s="70"/>
      <c r="I6" s="70"/>
      <c r="J6" s="70"/>
    </row>
    <row r="7" ht="14.25" customHeight="1">
      <c r="A7" s="69"/>
      <c r="B7" s="70"/>
      <c r="C7" s="70"/>
      <c r="D7" s="70"/>
      <c r="E7" s="70"/>
      <c r="F7" s="70"/>
      <c r="G7" s="70"/>
      <c r="H7" s="70"/>
      <c r="I7" s="70"/>
      <c r="J7" s="70"/>
    </row>
    <row r="8" ht="14.25" customHeight="1">
      <c r="A8" s="69"/>
      <c r="B8" s="71"/>
      <c r="C8" s="71"/>
      <c r="D8" s="71"/>
      <c r="E8" s="71"/>
      <c r="F8" s="71"/>
      <c r="G8" s="71"/>
      <c r="H8" s="72"/>
      <c r="I8" s="72"/>
      <c r="J8" s="72"/>
    </row>
    <row r="9" ht="14.25" customHeight="1"/>
    <row r="10" ht="14.25" customHeight="1">
      <c r="A10" s="73"/>
      <c r="B10" s="74"/>
      <c r="C10" s="74"/>
      <c r="D10" s="74"/>
      <c r="E10" s="74"/>
      <c r="F10" s="74"/>
      <c r="G10" s="74"/>
      <c r="H10" s="74"/>
      <c r="I10" s="74"/>
      <c r="J10" s="74"/>
    </row>
    <row r="11" ht="14.25" customHeight="1">
      <c r="E11" s="75"/>
    </row>
    <row r="12" ht="14.25" customHeight="1">
      <c r="A12" s="69"/>
      <c r="B12" s="70"/>
      <c r="C12" s="70"/>
      <c r="D12" s="76"/>
      <c r="E12" s="76"/>
      <c r="F12" s="76"/>
      <c r="G12" s="76"/>
      <c r="H12" s="76"/>
      <c r="I12" s="76"/>
      <c r="J12" s="76"/>
    </row>
    <row r="13" ht="14.25" customHeight="1">
      <c r="A13" s="69"/>
      <c r="B13" s="70"/>
      <c r="C13" s="70"/>
      <c r="D13" s="70"/>
      <c r="E13" s="70"/>
      <c r="F13" s="70"/>
      <c r="G13" s="70"/>
      <c r="H13" s="70"/>
      <c r="I13" s="70"/>
      <c r="J13" s="70"/>
    </row>
    <row r="14" ht="14.25" customHeight="1">
      <c r="A14" s="69"/>
      <c r="B14" s="70"/>
      <c r="C14" s="70"/>
      <c r="D14" s="70"/>
      <c r="E14" s="70"/>
      <c r="F14" s="70"/>
      <c r="G14" s="70"/>
      <c r="H14" s="70"/>
      <c r="I14" s="70"/>
      <c r="J14" s="70"/>
    </row>
    <row r="15" ht="14.25" customHeight="1">
      <c r="A15" s="69"/>
      <c r="B15" s="70"/>
      <c r="C15" s="70"/>
      <c r="D15" s="70"/>
      <c r="E15" s="70"/>
      <c r="F15" s="70"/>
      <c r="G15" s="70"/>
      <c r="H15" s="70"/>
      <c r="I15" s="70"/>
      <c r="J15" s="70"/>
    </row>
    <row r="16" ht="14.25" customHeight="1">
      <c r="A16" s="69"/>
      <c r="B16" s="70"/>
      <c r="C16" s="70"/>
      <c r="D16" s="70"/>
      <c r="E16" s="70"/>
      <c r="F16" s="70"/>
      <c r="G16" s="70"/>
      <c r="H16" s="70"/>
      <c r="I16" s="70"/>
      <c r="J16" s="70"/>
    </row>
    <row r="17" ht="14.25" customHeight="1">
      <c r="A17" s="69"/>
      <c r="B17" s="70"/>
      <c r="C17" s="70"/>
      <c r="D17" s="70"/>
      <c r="E17" s="70"/>
      <c r="F17" s="70"/>
      <c r="G17" s="70"/>
      <c r="H17" s="70"/>
      <c r="I17" s="70"/>
      <c r="J17" s="70"/>
    </row>
    <row r="18" ht="14.25" customHeight="1">
      <c r="A18" s="69"/>
      <c r="B18" s="70"/>
      <c r="C18" s="70"/>
      <c r="D18" s="70"/>
      <c r="E18" s="70"/>
      <c r="F18" s="70"/>
      <c r="G18" s="70"/>
      <c r="H18" s="70"/>
      <c r="I18" s="70"/>
      <c r="J18" s="70"/>
    </row>
    <row r="19" ht="14.25" customHeight="1">
      <c r="A19" s="69"/>
      <c r="B19" s="72"/>
      <c r="C19" s="72"/>
      <c r="D19" s="72"/>
      <c r="E19" s="72"/>
      <c r="F19" s="72"/>
      <c r="G19" s="72"/>
      <c r="H19" s="72"/>
      <c r="I19" s="72"/>
      <c r="J19" s="72"/>
    </row>
    <row r="20" ht="14.25" customHeight="1"/>
    <row r="21" ht="14.25" customHeight="1">
      <c r="A21" s="73"/>
      <c r="B21" s="74"/>
      <c r="C21" s="74"/>
      <c r="D21" s="74"/>
      <c r="E21" s="74"/>
      <c r="F21" s="74"/>
      <c r="G21" s="77"/>
      <c r="H21" s="77"/>
      <c r="I21" s="77"/>
      <c r="J21" s="77"/>
    </row>
    <row r="22" ht="14.25" customHeight="1"/>
    <row r="23" ht="14.25" customHeight="1">
      <c r="A23" s="73"/>
      <c r="B23" s="74"/>
      <c r="C23" s="74"/>
      <c r="D23" s="74"/>
      <c r="E23" s="1"/>
      <c r="F23" s="74"/>
      <c r="G23" s="74"/>
      <c r="H23" s="74"/>
      <c r="I23" s="74"/>
      <c r="J23" s="74"/>
    </row>
    <row r="24" ht="14.25" customHeight="1">
      <c r="A24" s="69"/>
    </row>
    <row r="25" ht="14.25" customHeight="1">
      <c r="A25" s="69"/>
      <c r="B25" s="70"/>
      <c r="C25" s="78"/>
      <c r="D25" s="70"/>
      <c r="E25" s="70"/>
      <c r="F25" s="70"/>
      <c r="G25" s="70"/>
      <c r="H25" s="70"/>
      <c r="I25" s="70"/>
      <c r="J25" s="70"/>
    </row>
    <row r="26" ht="14.25" customHeight="1">
      <c r="A26" s="69"/>
      <c r="B26" s="70"/>
      <c r="C26" s="78"/>
      <c r="D26" s="70"/>
      <c r="E26" s="70"/>
      <c r="F26" s="70"/>
      <c r="G26" s="70"/>
      <c r="H26" s="70"/>
      <c r="I26" s="70"/>
      <c r="J26" s="70"/>
    </row>
    <row r="27" ht="14.25" customHeight="1">
      <c r="A27" s="69"/>
      <c r="B27" s="70"/>
      <c r="C27" s="78"/>
      <c r="D27" s="70"/>
      <c r="E27" s="70"/>
      <c r="F27" s="70"/>
      <c r="G27" s="70"/>
      <c r="H27" s="70"/>
      <c r="I27" s="70"/>
      <c r="J27" s="70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2025-02-01T21:59:36Z</dcterms:created>
  <dc:creator>Jim Beall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49af3a-66e2-4bb4-931d-438d985cafd9_Enabled">
    <vt:lpwstr>true</vt:lpwstr>
  </property>
  <property fmtid="{D5CDD505-2E9C-101B-9397-08002B2CF9AE}" pid="3" name="MSIP_Label_6449af3a-66e2-4bb4-931d-438d985cafd9_Method">
    <vt:lpwstr>Privileged</vt:lpwstr>
  </property>
  <property fmtid="{D5CDD505-2E9C-101B-9397-08002B2CF9AE}" pid="4" name="MSIP_Label_6449af3a-66e2-4bb4-931d-438d985cafd9_SiteId">
    <vt:lpwstr>9323b596-236d-4890-bed3-60232a849027</vt:lpwstr>
  </property>
  <property fmtid="{D5CDD505-2E9C-101B-9397-08002B2CF9AE}" pid="5" name="Classification">
    <vt:lpwstr>TT_Confidential</vt:lpwstr>
  </property>
</Properties>
</file>